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codeName="ThisWorkbook"/>
  <mc:AlternateContent xmlns:mc="http://schemas.openxmlformats.org/markup-compatibility/2006">
    <mc:Choice Requires="x15">
      <x15ac:absPath xmlns:x15ac="http://schemas.microsoft.com/office/spreadsheetml/2010/11/ac" url="S:\Business Services\SpecialAccess\Payroll\Data\Payroll Documents\Faculty\Salaries\2020-21 Workbooks\"/>
    </mc:Choice>
  </mc:AlternateContent>
  <xr:revisionPtr revIDLastSave="0" documentId="13_ncr:1_{581EBCC7-F3CB-4687-B29B-12653BE6FB91}" xr6:coauthVersionLast="36" xr6:coauthVersionMax="36" xr10:uidLastSave="{00000000-0000-0000-0000-000000000000}"/>
  <bookViews>
    <workbookView xWindow="0" yWindow="0" windowWidth="15000" windowHeight="11472" xr2:uid="{00000000-000D-0000-FFFF-FFFF00000000}"/>
  </bookViews>
  <sheets>
    <sheet name="FURLOUGH Working TAB" sheetId="45" r:id="rId1"/>
    <sheet name="FURLOUGH per JOBS" sheetId="44" state="hidden" r:id="rId2"/>
    <sheet name="Calendar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4" l="1"/>
  <c r="G26" i="45" l="1"/>
  <c r="A22" i="45"/>
  <c r="A25" i="45"/>
  <c r="A24" i="45"/>
  <c r="A23" i="45"/>
  <c r="A21" i="45"/>
  <c r="A12" i="45"/>
  <c r="A5" i="45"/>
  <c r="B7" i="44"/>
  <c r="M15" i="45" l="1"/>
  <c r="M16" i="45"/>
  <c r="M17" i="45"/>
  <c r="M20" i="45"/>
  <c r="M22" i="45"/>
  <c r="M23" i="45"/>
  <c r="M24" i="45"/>
  <c r="M25" i="45"/>
  <c r="I5" i="45"/>
  <c r="M13" i="45"/>
  <c r="F13" i="45"/>
  <c r="F12" i="45"/>
  <c r="F15" i="45"/>
  <c r="F16" i="45"/>
  <c r="F17" i="45"/>
  <c r="F20" i="45"/>
  <c r="F21" i="45"/>
  <c r="B5" i="44"/>
  <c r="I24" i="44" l="1"/>
  <c r="I23" i="44"/>
  <c r="B16" i="44"/>
  <c r="B15" i="44"/>
  <c r="B6" i="44"/>
  <c r="D5" i="44"/>
  <c r="F5" i="44" s="1"/>
  <c r="G5" i="44" s="1"/>
  <c r="B18" i="44" l="1"/>
  <c r="B17" i="44"/>
  <c r="B19" i="44"/>
  <c r="H5" i="44"/>
  <c r="H19" i="44" s="1"/>
  <c r="B20" i="44"/>
  <c r="M18" i="45"/>
  <c r="F18" i="45"/>
  <c r="M14" i="45"/>
  <c r="F14" i="45"/>
  <c r="M19" i="45"/>
  <c r="F19" i="45"/>
  <c r="H15" i="44"/>
  <c r="B8" i="44"/>
  <c r="D6" i="44"/>
  <c r="F6" i="44" s="1"/>
  <c r="G6" i="44" s="1"/>
  <c r="H6" i="44" s="1"/>
  <c r="H18" i="44" l="1"/>
  <c r="D18" i="44" s="1"/>
  <c r="H17" i="44"/>
  <c r="D19" i="44"/>
  <c r="D17" i="44"/>
  <c r="H20" i="44"/>
  <c r="D20" i="44" s="1"/>
  <c r="H16" i="44"/>
  <c r="F27" i="45"/>
  <c r="B12" i="45"/>
  <c r="I13" i="45"/>
  <c r="B13" i="45" s="1"/>
  <c r="I14" i="45"/>
  <c r="B14" i="45" s="1"/>
  <c r="M27" i="45"/>
  <c r="D7" i="44"/>
  <c r="F7" i="44" s="1"/>
  <c r="D8" i="44"/>
  <c r="F8" i="44" s="1"/>
  <c r="G8" i="44" s="1"/>
  <c r="H8" i="44" s="1"/>
  <c r="I15" i="45"/>
  <c r="B15" i="45" s="1"/>
  <c r="G7" i="44" l="1"/>
  <c r="K14" i="45"/>
  <c r="K13" i="45"/>
  <c r="D12" i="45"/>
  <c r="B26" i="44" l="1"/>
  <c r="B21" i="45" s="1"/>
  <c r="B25" i="44"/>
  <c r="H7" i="44"/>
  <c r="H21" i="44" s="1"/>
  <c r="B22" i="44"/>
  <c r="B21" i="44"/>
  <c r="I18" i="45" s="1"/>
  <c r="B18" i="45" s="1"/>
  <c r="B23" i="44"/>
  <c r="B24" i="44"/>
  <c r="I24" i="45"/>
  <c r="B24" i="45" s="1"/>
  <c r="I17" i="45"/>
  <c r="B17" i="45" s="1"/>
  <c r="K15" i="45"/>
  <c r="H23" i="44" l="1"/>
  <c r="H25" i="44"/>
  <c r="D25" i="44" s="1"/>
  <c r="I19" i="45"/>
  <c r="B19" i="45" s="1"/>
  <c r="I23" i="45"/>
  <c r="B23" i="45" s="1"/>
  <c r="I16" i="45"/>
  <c r="B16" i="45" s="1"/>
  <c r="I22" i="45"/>
  <c r="B22" i="45" s="1"/>
  <c r="I20" i="45"/>
  <c r="B20" i="45" s="1"/>
  <c r="H22" i="44"/>
  <c r="D22" i="44" s="1"/>
  <c r="H24" i="44"/>
  <c r="D23" i="44"/>
  <c r="H26" i="44"/>
  <c r="D21" i="44"/>
  <c r="B28" i="44"/>
  <c r="K16" i="45"/>
  <c r="I25" i="45"/>
  <c r="K18" i="45" l="1"/>
  <c r="K17" i="45"/>
  <c r="H27" i="44"/>
  <c r="H31" i="44" s="1"/>
  <c r="B29" i="44"/>
  <c r="B30" i="44" s="1"/>
  <c r="D26" i="44"/>
  <c r="D21" i="45" s="1"/>
  <c r="D24" i="44"/>
  <c r="AS40" i="33"/>
  <c r="AL40" i="33"/>
  <c r="AE40" i="33"/>
  <c r="X40" i="33"/>
  <c r="Q40" i="33"/>
  <c r="J40" i="33"/>
  <c r="C40" i="33"/>
  <c r="AT39" i="33"/>
  <c r="AM39" i="33"/>
  <c r="AF39" i="33"/>
  <c r="Y39" i="33"/>
  <c r="R39" i="33"/>
  <c r="O39" i="33"/>
  <c r="K39" i="33"/>
  <c r="H39" i="33"/>
  <c r="D39" i="33"/>
  <c r="O38" i="33"/>
  <c r="H38" i="33"/>
  <c r="O37" i="33"/>
  <c r="H37" i="33"/>
  <c r="AB36" i="33"/>
  <c r="U36" i="33"/>
  <c r="O36" i="33"/>
  <c r="N36" i="33"/>
  <c r="H36" i="33"/>
  <c r="G36" i="33"/>
  <c r="N35" i="33"/>
  <c r="G35" i="33"/>
  <c r="AB34" i="33"/>
  <c r="N34" i="33"/>
  <c r="G34" i="33"/>
  <c r="AW33" i="33"/>
  <c r="AV33" i="33"/>
  <c r="AO33" i="33"/>
  <c r="AH33" i="33"/>
  <c r="AA33" i="33"/>
  <c r="T33" i="33"/>
  <c r="N33" i="33"/>
  <c r="M33" i="33"/>
  <c r="K33" i="33"/>
  <c r="G33" i="33"/>
  <c r="F33" i="33"/>
  <c r="K32" i="33"/>
  <c r="F32" i="33"/>
  <c r="AV31" i="33"/>
  <c r="AO31" i="33"/>
  <c r="AH31" i="33"/>
  <c r="AA31" i="33"/>
  <c r="K31" i="33"/>
  <c r="F31" i="33"/>
  <c r="AV30" i="33"/>
  <c r="AU30" i="33"/>
  <c r="AT30" i="33"/>
  <c r="AN30" i="33"/>
  <c r="AM30" i="33"/>
  <c r="AG30" i="33"/>
  <c r="AF30" i="33"/>
  <c r="Z30" i="33"/>
  <c r="Y30" i="33"/>
  <c r="R30" i="33"/>
  <c r="K30" i="33"/>
  <c r="F30" i="33"/>
  <c r="E30" i="33"/>
  <c r="D30" i="33"/>
  <c r="AU29" i="33"/>
  <c r="AN29" i="33"/>
  <c r="AG29" i="33"/>
  <c r="Z29" i="33"/>
  <c r="E29" i="33"/>
  <c r="E28" i="33"/>
  <c r="AS27" i="33"/>
  <c r="AL27" i="33"/>
  <c r="AE27" i="33"/>
  <c r="X27" i="33"/>
  <c r="Q27" i="33"/>
  <c r="J27" i="33"/>
  <c r="AD23" i="33"/>
  <c r="W23" i="33"/>
  <c r="P23" i="33"/>
  <c r="I23" i="33"/>
  <c r="AX21" i="33"/>
  <c r="AW21" i="33"/>
  <c r="AV21" i="33"/>
  <c r="AU21" i="33"/>
  <c r="AQ21" i="33"/>
  <c r="AP21" i="33"/>
  <c r="AO21" i="33"/>
  <c r="AN21" i="33"/>
  <c r="AJ21" i="33"/>
  <c r="AI21" i="33"/>
  <c r="AH21" i="33"/>
  <c r="AG21" i="33"/>
  <c r="AC21" i="33"/>
  <c r="AB21" i="33"/>
  <c r="AA21" i="33"/>
  <c r="Z21" i="33"/>
  <c r="V21" i="33"/>
  <c r="U21" i="33"/>
  <c r="T21" i="33"/>
  <c r="S21" i="33"/>
  <c r="O21" i="33"/>
  <c r="N21" i="33"/>
  <c r="M21" i="33"/>
  <c r="L21" i="33"/>
  <c r="AS20" i="33"/>
  <c r="AL20" i="33"/>
  <c r="AE20" i="33"/>
  <c r="X20" i="33"/>
  <c r="Q20" i="33"/>
  <c r="O20" i="33"/>
  <c r="N20" i="33"/>
  <c r="J20" i="33"/>
  <c r="H20" i="33"/>
  <c r="G20" i="33"/>
  <c r="F20" i="33"/>
  <c r="C20" i="33"/>
  <c r="AX19" i="33"/>
  <c r="AX39" i="33" s="1"/>
  <c r="AQ19" i="33"/>
  <c r="AQ39" i="33" s="1"/>
  <c r="AJ19" i="33"/>
  <c r="AJ39" i="33" s="1"/>
  <c r="AC19" i="33"/>
  <c r="AC39" i="33" s="1"/>
  <c r="V19" i="33"/>
  <c r="V39" i="33" s="1"/>
  <c r="AT18" i="33"/>
  <c r="AT38" i="33" s="1"/>
  <c r="AM18" i="33"/>
  <c r="AM38" i="33" s="1"/>
  <c r="AF18" i="33"/>
  <c r="AF38" i="33" s="1"/>
  <c r="Y18" i="33"/>
  <c r="Y38" i="33" s="1"/>
  <c r="R18" i="33"/>
  <c r="R38" i="33" s="1"/>
  <c r="K18" i="33"/>
  <c r="K38" i="33" s="1"/>
  <c r="D18" i="33"/>
  <c r="D38" i="33" s="1"/>
  <c r="AT17" i="33"/>
  <c r="AX17" i="33" s="1"/>
  <c r="AX37" i="33" s="1"/>
  <c r="AM17" i="33"/>
  <c r="AM37" i="33" s="1"/>
  <c r="AF17" i="33"/>
  <c r="AJ17" i="33" s="1"/>
  <c r="AJ37" i="33" s="1"/>
  <c r="Y17" i="33"/>
  <c r="Y37" i="33" s="1"/>
  <c r="R17" i="33"/>
  <c r="R37" i="33" s="1"/>
  <c r="K17" i="33"/>
  <c r="K37" i="33" s="1"/>
  <c r="D17" i="33"/>
  <c r="D37" i="33" s="1"/>
  <c r="AW16" i="33"/>
  <c r="AW36" i="33" s="1"/>
  <c r="AT16" i="33"/>
  <c r="AX16" i="33" s="1"/>
  <c r="AP16" i="33"/>
  <c r="AP36" i="33" s="1"/>
  <c r="AM16" i="33"/>
  <c r="AQ16" i="33" s="1"/>
  <c r="AI16" i="33"/>
  <c r="AI36" i="33" s="1"/>
  <c r="AF16" i="33"/>
  <c r="AF36" i="33" s="1"/>
  <c r="Y16" i="33"/>
  <c r="AC16" i="33" s="1"/>
  <c r="R16" i="33"/>
  <c r="V16" i="33" s="1"/>
  <c r="K16" i="33"/>
  <c r="K36" i="33" s="1"/>
  <c r="D16" i="33"/>
  <c r="D36" i="33" s="1"/>
  <c r="AT15" i="33"/>
  <c r="AT35" i="33" s="1"/>
  <c r="AM15" i="33"/>
  <c r="AM35" i="33" s="1"/>
  <c r="AF15" i="33"/>
  <c r="AF35" i="33" s="1"/>
  <c r="Y15" i="33"/>
  <c r="AB15" i="33" s="1"/>
  <c r="AB35" i="33" s="1"/>
  <c r="R15" i="33"/>
  <c r="R35" i="33" s="1"/>
  <c r="K15" i="33"/>
  <c r="K35" i="33" s="1"/>
  <c r="D15" i="33"/>
  <c r="D35" i="33" s="1"/>
  <c r="AT14" i="33"/>
  <c r="AT34" i="33" s="1"/>
  <c r="AM14" i="33"/>
  <c r="AM34" i="33" s="1"/>
  <c r="AF14" i="33"/>
  <c r="AF34" i="33" s="1"/>
  <c r="Y14" i="33"/>
  <c r="Y34" i="33" s="1"/>
  <c r="R14" i="33"/>
  <c r="U14" i="33" s="1"/>
  <c r="U34" i="33" s="1"/>
  <c r="K14" i="33"/>
  <c r="D14" i="33"/>
  <c r="D34" i="33" s="1"/>
  <c r="AT13" i="33"/>
  <c r="AM13" i="33"/>
  <c r="AM33" i="33" s="1"/>
  <c r="AF13" i="33"/>
  <c r="AF33" i="33" s="1"/>
  <c r="Y13" i="33"/>
  <c r="Y33" i="33" s="1"/>
  <c r="R13" i="33"/>
  <c r="U13" i="33" s="1"/>
  <c r="D13" i="33"/>
  <c r="D33" i="33" s="1"/>
  <c r="AT12" i="33"/>
  <c r="AV12" i="33" s="1"/>
  <c r="AM12" i="33"/>
  <c r="AM32" i="33" s="1"/>
  <c r="AF12" i="33"/>
  <c r="AH12" i="33" s="1"/>
  <c r="AH32" i="33" s="1"/>
  <c r="Y12" i="33"/>
  <c r="Y32" i="33" s="1"/>
  <c r="R12" i="33"/>
  <c r="R32" i="33" s="1"/>
  <c r="M12" i="33"/>
  <c r="M32" i="33" s="1"/>
  <c r="D12" i="33"/>
  <c r="D32" i="33" s="1"/>
  <c r="AT11" i="33"/>
  <c r="AT31" i="33" s="1"/>
  <c r="AM11" i="33"/>
  <c r="AM31" i="33" s="1"/>
  <c r="AF11" i="33"/>
  <c r="AF31" i="33" s="1"/>
  <c r="Y11" i="33"/>
  <c r="R11" i="33"/>
  <c r="R31" i="33" s="1"/>
  <c r="M11" i="33"/>
  <c r="M31" i="33" s="1"/>
  <c r="D11" i="33"/>
  <c r="D31" i="33" s="1"/>
  <c r="AO10" i="33"/>
  <c r="AH10" i="33"/>
  <c r="AH30" i="33" s="1"/>
  <c r="AA10" i="33"/>
  <c r="T10" i="33"/>
  <c r="T30" i="33" s="1"/>
  <c r="S10" i="33"/>
  <c r="S30" i="33" s="1"/>
  <c r="M10" i="33"/>
  <c r="L10" i="33"/>
  <c r="L30" i="33" s="1"/>
  <c r="S9" i="33"/>
  <c r="S29" i="33" s="1"/>
  <c r="L9" i="33"/>
  <c r="L29" i="33" s="1"/>
  <c r="AU8" i="33"/>
  <c r="AU28" i="33" s="1"/>
  <c r="AN8" i="33"/>
  <c r="AN28" i="33" s="1"/>
  <c r="AG8" i="33"/>
  <c r="AG28" i="33" s="1"/>
  <c r="Z8" i="33"/>
  <c r="Z28" i="33" s="1"/>
  <c r="S8" i="33"/>
  <c r="S28" i="33" s="1"/>
  <c r="L8" i="33"/>
  <c r="L28" i="33" s="1"/>
  <c r="AU7" i="33"/>
  <c r="AU27" i="33" s="1"/>
  <c r="AS7" i="33"/>
  <c r="AN7" i="33"/>
  <c r="AL7" i="33"/>
  <c r="AG7" i="33"/>
  <c r="AG27" i="33" s="1"/>
  <c r="AE7" i="33"/>
  <c r="Z7" i="33"/>
  <c r="X7" i="33"/>
  <c r="S7" i="33"/>
  <c r="Q7" i="33"/>
  <c r="L7" i="33"/>
  <c r="J7" i="33"/>
  <c r="E7" i="33"/>
  <c r="E20" i="33" s="1"/>
  <c r="AY1" i="33"/>
  <c r="AR1" i="33"/>
  <c r="AK1" i="33"/>
  <c r="AD1" i="33"/>
  <c r="W1" i="33"/>
  <c r="P1" i="33"/>
  <c r="I1" i="33"/>
  <c r="K22" i="45" l="1"/>
  <c r="K24" i="45" s="1"/>
  <c r="D24" i="45" s="1"/>
  <c r="G24" i="45" s="1"/>
  <c r="D22" i="45"/>
  <c r="G22" i="45" s="1"/>
  <c r="K19" i="45"/>
  <c r="K20" i="45"/>
  <c r="L20" i="33"/>
  <c r="AP15" i="33"/>
  <c r="AP35" i="33" s="1"/>
  <c r="AI13" i="33"/>
  <c r="Y20" i="33"/>
  <c r="V17" i="33"/>
  <c r="V37" i="33" s="1"/>
  <c r="AQ17" i="33"/>
  <c r="AQ37" i="33" s="1"/>
  <c r="G40" i="33"/>
  <c r="H40" i="33"/>
  <c r="N40" i="33"/>
  <c r="AO12" i="33"/>
  <c r="AO32" i="33" s="1"/>
  <c r="AP13" i="33"/>
  <c r="AP33" i="33" s="1"/>
  <c r="AP14" i="33"/>
  <c r="AP34" i="33" s="1"/>
  <c r="AQ18" i="33"/>
  <c r="AQ38" i="33" s="1"/>
  <c r="AT20" i="33"/>
  <c r="AW14" i="33"/>
  <c r="AN20" i="33"/>
  <c r="S20" i="33"/>
  <c r="Z20" i="33"/>
  <c r="M20" i="33"/>
  <c r="T12" i="33"/>
  <c r="T32" i="33" s="1"/>
  <c r="K20" i="33"/>
  <c r="AW15" i="33"/>
  <c r="AW35" i="33" s="1"/>
  <c r="AC17" i="33"/>
  <c r="AC37" i="33" s="1"/>
  <c r="V18" i="33"/>
  <c r="V38" i="33" s="1"/>
  <c r="F40" i="33"/>
  <c r="AA12" i="33"/>
  <c r="AA32" i="33" s="1"/>
  <c r="AC18" i="33"/>
  <c r="AC38" i="33" s="1"/>
  <c r="O40" i="33"/>
  <c r="U33" i="33"/>
  <c r="AQ36" i="33"/>
  <c r="AX36" i="33"/>
  <c r="AV32" i="33"/>
  <c r="AV40" i="33" s="1"/>
  <c r="AV20" i="33"/>
  <c r="V36" i="33"/>
  <c r="S40" i="33"/>
  <c r="AH40" i="33"/>
  <c r="AC36" i="33"/>
  <c r="D40" i="33"/>
  <c r="AF32" i="33"/>
  <c r="AM36" i="33"/>
  <c r="AM40" i="33" s="1"/>
  <c r="AB13" i="33"/>
  <c r="AI14" i="33"/>
  <c r="AI34" i="33" s="1"/>
  <c r="AI15" i="33"/>
  <c r="AI35" i="33" s="1"/>
  <c r="L27" i="33"/>
  <c r="R33" i="33"/>
  <c r="AT33" i="33"/>
  <c r="Y35" i="33"/>
  <c r="AJ16" i="33"/>
  <c r="AA30" i="33"/>
  <c r="AF37" i="33"/>
  <c r="S27" i="33"/>
  <c r="R36" i="33"/>
  <c r="AT36" i="33"/>
  <c r="D20" i="33"/>
  <c r="AF20" i="33"/>
  <c r="T11" i="33"/>
  <c r="T31" i="33" s="1"/>
  <c r="AJ18" i="33"/>
  <c r="AJ38" i="33" s="1"/>
  <c r="AG20" i="33"/>
  <c r="AU20" i="33"/>
  <c r="AT32" i="33"/>
  <c r="R20" i="33"/>
  <c r="AH20" i="33"/>
  <c r="Z27" i="33"/>
  <c r="Y36" i="33"/>
  <c r="AT37" i="33"/>
  <c r="Y31" i="33"/>
  <c r="K34" i="33"/>
  <c r="K40" i="33" s="1"/>
  <c r="AX18" i="33"/>
  <c r="AX38" i="33" s="1"/>
  <c r="M30" i="33"/>
  <c r="M40" i="33" s="1"/>
  <c r="AO30" i="33"/>
  <c r="AO40" i="33" s="1"/>
  <c r="U15" i="33"/>
  <c r="U35" i="33" s="1"/>
  <c r="AM20" i="33"/>
  <c r="AN27" i="33"/>
  <c r="AI33" i="33"/>
  <c r="R34" i="33"/>
  <c r="K23" i="45" l="1"/>
  <c r="K25" i="45"/>
  <c r="D25" i="45" s="1"/>
  <c r="D23" i="45"/>
  <c r="G23" i="45" s="1"/>
  <c r="AP40" i="33"/>
  <c r="V40" i="33"/>
  <c r="AC40" i="33"/>
  <c r="AF40" i="33"/>
  <c r="Y40" i="33"/>
  <c r="AA20" i="33"/>
  <c r="R40" i="33"/>
  <c r="AC20" i="33"/>
  <c r="AT40" i="33"/>
  <c r="AA40" i="33"/>
  <c r="AP20" i="33"/>
  <c r="AQ20" i="33"/>
  <c r="AO20" i="33"/>
  <c r="V20" i="33"/>
  <c r="AQ40" i="33"/>
  <c r="AW34" i="33"/>
  <c r="AW40" i="33" s="1"/>
  <c r="AW20" i="33"/>
  <c r="T40" i="33"/>
  <c r="U40" i="33"/>
  <c r="U20" i="33"/>
  <c r="AB33" i="33"/>
  <c r="AB40" i="33" s="1"/>
  <c r="AB20" i="33"/>
  <c r="AI40" i="33"/>
  <c r="T20" i="33"/>
  <c r="AI20" i="33"/>
  <c r="AJ36" i="33"/>
  <c r="AJ40" i="33" s="1"/>
  <c r="AJ20" i="33"/>
  <c r="AX20" i="33"/>
  <c r="AX40" i="33"/>
  <c r="D14" i="45" l="1"/>
  <c r="G14" i="45" s="1"/>
  <c r="D18" i="45"/>
  <c r="G18" i="45" s="1"/>
  <c r="D20" i="45"/>
  <c r="G20" i="45" s="1"/>
  <c r="D17" i="45"/>
  <c r="G17" i="45" s="1"/>
  <c r="D15" i="45"/>
  <c r="G15" i="45" s="1"/>
  <c r="D16" i="45"/>
  <c r="G16" i="45" s="1"/>
  <c r="D19" i="45"/>
  <c r="G19" i="45" s="1"/>
  <c r="D13" i="45"/>
  <c r="I27" i="45"/>
  <c r="B25" i="45"/>
  <c r="G25" i="45" s="1"/>
  <c r="K27" i="45"/>
  <c r="B27" i="45" l="1"/>
  <c r="D27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Desiree Young</author>
    <author>Deborah Lovern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Payroll:</t>
        </r>
        <r>
          <rPr>
            <sz val="9"/>
            <color indexed="81"/>
            <rFont val="Tahoma"/>
            <family val="2"/>
          </rPr>
          <t xml:space="preserve">
Enter September annual salary</t>
        </r>
      </text>
    </comment>
    <comment ref="B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Payroll:
</t>
        </r>
        <r>
          <rPr>
            <sz val="9"/>
            <color indexed="81"/>
            <rFont val="Tahoma"/>
            <family val="2"/>
          </rPr>
          <t>Enter January annual salary</t>
        </r>
      </text>
    </comment>
  </commentList>
</comments>
</file>

<file path=xl/sharedStrings.xml><?xml version="1.0" encoding="utf-8"?>
<sst xmlns="http://schemas.openxmlformats.org/spreadsheetml/2006/main" count="218" uniqueCount="65">
  <si>
    <t>CALCULATION</t>
  </si>
  <si>
    <t xml:space="preserve">Base Salary  </t>
  </si>
  <si>
    <t>Reduced Salary</t>
  </si>
  <si>
    <t>FTE</t>
  </si>
  <si>
    <t>Months</t>
  </si>
  <si>
    <t>July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</si>
  <si>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</si>
  <si>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</si>
  <si>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</si>
  <si>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</si>
  <si>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</si>
  <si>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</si>
  <si>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</si>
  <si>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</si>
  <si>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</si>
  <si>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</si>
  <si>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2017-2018</t>
  </si>
  <si>
    <t>Working days</t>
  </si>
  <si>
    <t>September</t>
  </si>
  <si>
    <t>2018-2019</t>
  </si>
  <si>
    <t>In Contract days</t>
  </si>
  <si>
    <t>working days per term</t>
  </si>
  <si>
    <t>Summer</t>
  </si>
  <si>
    <t>Fall</t>
  </si>
  <si>
    <t>Winter</t>
  </si>
  <si>
    <t>Spring</t>
  </si>
  <si>
    <t>2019-2020</t>
  </si>
  <si>
    <t>Hire Date</t>
  </si>
  <si>
    <t>End Date</t>
  </si>
  <si>
    <t>2020-2021</t>
  </si>
  <si>
    <t>2021-2022</t>
  </si>
  <si>
    <t>2022-2023</t>
  </si>
  <si>
    <t>2023-2024</t>
  </si>
  <si>
    <t>Hourly check (@ 1.0 FTE)</t>
  </si>
  <si>
    <t>Appt Salary (@ FTE)</t>
  </si>
  <si>
    <t>Monthly 
(@ FTE)</t>
  </si>
  <si>
    <t>Non reduced Monthly Total</t>
  </si>
  <si>
    <t>Reduction as a percent of total wages</t>
  </si>
  <si>
    <t>Furlough reduction</t>
  </si>
  <si>
    <t>Employee:   940123456  Last Name, First Name</t>
  </si>
  <si>
    <t>furlough hours to record in period</t>
  </si>
  <si>
    <t>Adjusted Monthly Salary</t>
  </si>
  <si>
    <t>Reduced Monthly Total</t>
  </si>
  <si>
    <t>12 Month Deferred Pay Plan Annual Salary (10/1 start date)</t>
  </si>
  <si>
    <t>Furloughs to record in WTE (# of days X 8 hrs per day)</t>
  </si>
  <si>
    <t>Furlough Hours to record in WTE (# of days X 8 hrs per day)</t>
  </si>
  <si>
    <t>DEFERRED 12 MONTH PAY CYCLE</t>
  </si>
  <si>
    <t>Non reduced Annual Salary</t>
  </si>
  <si>
    <t>Furlough Reduced Annual Salary</t>
  </si>
  <si>
    <t>Furlough Reduction</t>
  </si>
  <si>
    <t>September *final pay of accrual balance true up</t>
  </si>
  <si>
    <t>Are you on a 12 month deferred pay contract? 
Indicate Y or leave blank</t>
  </si>
  <si>
    <t>Adjusted Monthly Salary
(This is what you will receive, with furlough included)</t>
  </si>
  <si>
    <t>Annual Salary  effective January 1st (with COLA)</t>
  </si>
  <si>
    <t>Unadjusted Monthly Salary 
(This is what you would have received without the furlough)</t>
  </si>
  <si>
    <t>Unadjusted Monthly Salary</t>
  </si>
  <si>
    <t>ESTIMATE OF FURLOUGH REDUCED GROSS MONTHLY SALARY</t>
  </si>
  <si>
    <t>Nov</t>
  </si>
  <si>
    <t>Oct</t>
  </si>
  <si>
    <t>Dec</t>
  </si>
  <si>
    <t>Oct, Jan</t>
  </si>
  <si>
    <t>Oct, Jan, Mar</t>
  </si>
  <si>
    <t>Oct, Jan, Mar, Apr</t>
  </si>
  <si>
    <t>Changing all Mar  &amp; Apr to Jan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</si>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</sst>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_);_(* \(#,##0\);_(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quotePrefix="1" applyFont="1" applyAlignment="1">
      <alignment horizontal="left"/>
    </xf>
    <xf numFmtId="0" fontId="0" fillId="0" borderId="0" xfId="0" applyBorder="1"/>
    <xf numFmtId="0" fontId="3" fillId="0" borderId="1" xfId="0" applyFont="1" applyBorder="1" applyAlignment="1"/>
    <xf numFmtId="43" fontId="0" fillId="0" borderId="0" xfId="0" applyNumberFormat="1"/>
    <xf numFmtId="16" fontId="0" fillId="0" borderId="0" xfId="0" applyNumberFormat="1"/>
    <xf numFmtId="43" fontId="0" fillId="0" borderId="0" xfId="1" applyFont="1"/>
    <xf numFmtId="43" fontId="0" fillId="4" borderId="3" xfId="1" applyNumberFormat="1" applyFont="1" applyFill="1" applyBorder="1"/>
    <xf numFmtId="0" fontId="0" fillId="0" borderId="0" xfId="0" applyAlignment="1">
      <alignment wrapText="1"/>
    </xf>
    <xf numFmtId="0" fontId="0" fillId="0" borderId="1" xfId="0" applyBorder="1"/>
    <xf numFmtId="165" fontId="3" fillId="3" borderId="10" xfId="1" applyNumberFormat="1" applyFont="1" applyFill="1" applyBorder="1"/>
    <xf numFmtId="43" fontId="0" fillId="0" borderId="11" xfId="0" applyNumberFormat="1" applyBorder="1"/>
    <xf numFmtId="43" fontId="0" fillId="0" borderId="13" xfId="0" applyNumberFormat="1" applyBorder="1"/>
    <xf numFmtId="43" fontId="0" fillId="4" borderId="4" xfId="1" applyNumberFormat="1" applyFont="1" applyFill="1" applyBorder="1"/>
    <xf numFmtId="0" fontId="0" fillId="0" borderId="17" xfId="0" applyBorder="1"/>
    <xf numFmtId="164" fontId="0" fillId="0" borderId="0" xfId="0" applyNumberFormat="1"/>
    <xf numFmtId="9" fontId="0" fillId="0" borderId="0" xfId="2" applyFont="1" applyFill="1" applyBorder="1"/>
    <xf numFmtId="43" fontId="0" fillId="0" borderId="0" xfId="1" applyFont="1" applyAlignment="1">
      <alignment vertical="center"/>
    </xf>
    <xf numFmtId="0" fontId="4" fillId="0" borderId="0" xfId="0" applyFont="1" applyFill="1" applyBorder="1" applyAlignment="1">
      <alignment horizontal="right"/>
    </xf>
    <xf numFmtId="166" fontId="3" fillId="0" borderId="4" xfId="0" applyNumberFormat="1" applyFont="1" applyBorder="1"/>
    <xf numFmtId="166" fontId="3" fillId="0" borderId="3" xfId="0" applyNumberFormat="1" applyFont="1" applyBorder="1"/>
    <xf numFmtId="164" fontId="3" fillId="3" borderId="4" xfId="1" applyNumberFormat="1" applyFont="1" applyFill="1" applyBorder="1"/>
    <xf numFmtId="164" fontId="3" fillId="3" borderId="3" xfId="1" applyNumberFormat="1" applyFont="1" applyFill="1" applyBorder="1"/>
    <xf numFmtId="0" fontId="3" fillId="0" borderId="0" xfId="0" applyFont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15" xfId="0" applyBorder="1"/>
    <xf numFmtId="43" fontId="0" fillId="0" borderId="4" xfId="0" applyNumberFormat="1" applyBorder="1"/>
    <xf numFmtId="2" fontId="0" fillId="0" borderId="21" xfId="0" applyNumberForma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3" fontId="0" fillId="0" borderId="22" xfId="0" applyNumberFormat="1" applyBorder="1"/>
    <xf numFmtId="0" fontId="1" fillId="0" borderId="0" xfId="3"/>
    <xf numFmtId="0" fontId="1" fillId="0" borderId="0" xfId="3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17" xfId="3" applyBorder="1"/>
    <xf numFmtId="164" fontId="0" fillId="0" borderId="0" xfId="4" applyNumberFormat="1" applyFont="1" applyAlignment="1"/>
    <xf numFmtId="164" fontId="0" fillId="0" borderId="16" xfId="4" applyNumberFormat="1" applyFont="1" applyBorder="1" applyAlignment="1"/>
    <xf numFmtId="164" fontId="0" fillId="5" borderId="0" xfId="4" applyNumberFormat="1" applyFont="1" applyFill="1" applyBorder="1" applyAlignment="1">
      <alignment vertical="center"/>
    </xf>
    <xf numFmtId="164" fontId="0" fillId="5" borderId="20" xfId="4" applyNumberFormat="1" applyFont="1" applyFill="1" applyBorder="1" applyAlignment="1">
      <alignment vertical="center"/>
    </xf>
    <xf numFmtId="164" fontId="0" fillId="0" borderId="0" xfId="4" applyNumberFormat="1" applyFont="1" applyBorder="1" applyAlignment="1"/>
    <xf numFmtId="164" fontId="0" fillId="0" borderId="10" xfId="4" applyNumberFormat="1" applyFont="1" applyBorder="1" applyAlignment="1"/>
    <xf numFmtId="164" fontId="0" fillId="5" borderId="9" xfId="4" applyNumberFormat="1" applyFont="1" applyFill="1" applyBorder="1" applyAlignment="1">
      <alignment vertical="center"/>
    </xf>
    <xf numFmtId="164" fontId="0" fillId="0" borderId="17" xfId="4" applyNumberFormat="1" applyFont="1" applyBorder="1" applyAlignment="1"/>
    <xf numFmtId="164" fontId="0" fillId="5" borderId="17" xfId="4" applyNumberFormat="1" applyFont="1" applyFill="1" applyBorder="1" applyAlignment="1">
      <alignment vertical="center"/>
    </xf>
    <xf numFmtId="164" fontId="0" fillId="5" borderId="11" xfId="4" applyNumberFormat="1" applyFont="1" applyFill="1" applyBorder="1" applyAlignment="1">
      <alignment vertical="center"/>
    </xf>
    <xf numFmtId="164" fontId="0" fillId="0" borderId="0" xfId="4" applyNumberFormat="1" applyFont="1" applyBorder="1" applyAlignment="1">
      <alignment vertical="center"/>
    </xf>
    <xf numFmtId="164" fontId="0" fillId="5" borderId="16" xfId="4" applyNumberFormat="1" applyFont="1" applyFill="1" applyBorder="1" applyAlignment="1"/>
    <xf numFmtId="164" fontId="0" fillId="0" borderId="17" xfId="4" applyNumberFormat="1" applyFont="1" applyBorder="1" applyAlignment="1">
      <alignment vertical="center"/>
    </xf>
    <xf numFmtId="164" fontId="0" fillId="0" borderId="11" xfId="4" applyNumberFormat="1" applyFont="1" applyBorder="1" applyAlignment="1">
      <alignment vertical="center"/>
    </xf>
    <xf numFmtId="164" fontId="0" fillId="0" borderId="1" xfId="4" applyNumberFormat="1" applyFont="1" applyBorder="1" applyAlignment="1"/>
    <xf numFmtId="164" fontId="0" fillId="5" borderId="18" xfId="4" applyNumberFormat="1" applyFont="1" applyFill="1" applyBorder="1" applyAlignment="1"/>
    <xf numFmtId="164" fontId="0" fillId="5" borderId="1" xfId="4" applyNumberFormat="1" applyFont="1" applyFill="1" applyBorder="1" applyAlignment="1">
      <alignment vertical="center"/>
    </xf>
    <xf numFmtId="164" fontId="0" fillId="0" borderId="19" xfId="4" applyNumberFormat="1" applyFont="1" applyBorder="1" applyAlignment="1">
      <alignment vertical="center"/>
    </xf>
    <xf numFmtId="164" fontId="0" fillId="0" borderId="12" xfId="4" applyNumberFormat="1" applyFont="1" applyBorder="1" applyAlignment="1"/>
    <xf numFmtId="164" fontId="0" fillId="0" borderId="13" xfId="4" applyNumberFormat="1" applyFont="1" applyBorder="1" applyAlignment="1">
      <alignment vertical="center"/>
    </xf>
    <xf numFmtId="164" fontId="0" fillId="0" borderId="0" xfId="4" applyNumberFormat="1" applyFont="1" applyAlignment="1">
      <alignment vertical="center"/>
    </xf>
    <xf numFmtId="164" fontId="0" fillId="0" borderId="0" xfId="4" applyNumberFormat="1" applyFont="1"/>
    <xf numFmtId="164" fontId="0" fillId="0" borderId="0" xfId="4" applyNumberFormat="1" applyFont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43" fontId="0" fillId="0" borderId="0" xfId="1" applyFont="1" applyAlignment="1"/>
    <xf numFmtId="43" fontId="0" fillId="0" borderId="8" xfId="1" applyFont="1" applyBorder="1" applyAlignment="1"/>
    <xf numFmtId="43" fontId="0" fillId="5" borderId="14" xfId="1" applyFont="1" applyFill="1" applyBorder="1" applyAlignment="1">
      <alignment vertical="center"/>
    </xf>
    <xf numFmtId="43" fontId="0" fillId="5" borderId="9" xfId="1" applyFont="1" applyFill="1" applyBorder="1" applyAlignment="1">
      <alignment vertical="center"/>
    </xf>
    <xf numFmtId="43" fontId="0" fillId="0" borderId="10" xfId="1" applyFont="1" applyBorder="1" applyAlignment="1"/>
    <xf numFmtId="43" fontId="0" fillId="5" borderId="0" xfId="1" applyFont="1" applyFill="1" applyBorder="1" applyAlignment="1">
      <alignment vertical="center"/>
    </xf>
    <xf numFmtId="43" fontId="0" fillId="5" borderId="11" xfId="1" applyFont="1" applyFill="1" applyBorder="1" applyAlignment="1">
      <alignment vertical="center"/>
    </xf>
    <xf numFmtId="43" fontId="0" fillId="0" borderId="0" xfId="1" applyFont="1" applyBorder="1" applyAlignment="1"/>
    <xf numFmtId="43" fontId="0" fillId="5" borderId="10" xfId="1" applyFont="1" applyFill="1" applyBorder="1" applyAlignment="1"/>
    <xf numFmtId="43" fontId="0" fillId="0" borderId="11" xfId="1" applyFont="1" applyBorder="1" applyAlignment="1"/>
    <xf numFmtId="43" fontId="0" fillId="0" borderId="13" xfId="1" applyFont="1" applyBorder="1" applyAlignment="1"/>
    <xf numFmtId="43" fontId="0" fillId="5" borderId="12" xfId="1" applyFont="1" applyFill="1" applyBorder="1" applyAlignment="1"/>
    <xf numFmtId="43" fontId="0" fillId="5" borderId="1" xfId="1" applyFont="1" applyFill="1" applyBorder="1" applyAlignment="1">
      <alignment vertical="center"/>
    </xf>
    <xf numFmtId="43" fontId="0" fillId="0" borderId="0" xfId="4" applyNumberFormat="1" applyFont="1" applyAlignment="1">
      <alignment vertical="center"/>
    </xf>
    <xf numFmtId="43" fontId="0" fillId="0" borderId="17" xfId="0" applyNumberFormat="1" applyBorder="1"/>
    <xf numFmtId="14" fontId="1" fillId="0" borderId="0" xfId="3" applyNumberFormat="1"/>
    <xf numFmtId="14" fontId="1" fillId="0" borderId="0" xfId="3" applyNumberFormat="1" applyFont="1" applyAlignment="1">
      <alignment horizontal="center" vertical="center"/>
    </xf>
    <xf numFmtId="14" fontId="1" fillId="0" borderId="0" xfId="3" applyNumberFormat="1" applyAlignment="1">
      <alignment horizontal="center" vertical="center"/>
    </xf>
    <xf numFmtId="0" fontId="1" fillId="9" borderId="1" xfId="3" applyFill="1" applyBorder="1" applyAlignment="1">
      <alignment horizontal="center" vertical="center"/>
    </xf>
    <xf numFmtId="0" fontId="1" fillId="13" borderId="1" xfId="3" applyFill="1" applyBorder="1" applyAlignment="1">
      <alignment horizontal="center" vertical="center"/>
    </xf>
    <xf numFmtId="0" fontId="1" fillId="14" borderId="13" xfId="3" applyFill="1" applyBorder="1" applyAlignment="1">
      <alignment horizontal="center" vertical="center"/>
    </xf>
    <xf numFmtId="0" fontId="1" fillId="15" borderId="0" xfId="3" applyFill="1"/>
    <xf numFmtId="1" fontId="0" fillId="0" borderId="0" xfId="4" applyNumberFormat="1" applyFont="1" applyAlignment="1">
      <alignment horizontal="center"/>
    </xf>
    <xf numFmtId="1" fontId="0" fillId="0" borderId="0" xfId="4" applyNumberFormat="1" applyFont="1" applyAlignment="1">
      <alignment horizontal="center" vertical="center"/>
    </xf>
    <xf numFmtId="1" fontId="0" fillId="0" borderId="0" xfId="4" applyNumberFormat="1" applyFont="1"/>
    <xf numFmtId="1" fontId="1" fillId="0" borderId="0" xfId="3" applyNumberFormat="1" applyAlignment="1">
      <alignment horizontal="center"/>
    </xf>
    <xf numFmtId="43" fontId="1" fillId="0" borderId="0" xfId="1" applyFont="1"/>
    <xf numFmtId="43" fontId="1" fillId="0" borderId="0" xfId="1"/>
    <xf numFmtId="43" fontId="1" fillId="0" borderId="0" xfId="3" applyNumberFormat="1"/>
    <xf numFmtId="10" fontId="0" fillId="0" borderId="0" xfId="2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43" fontId="3" fillId="2" borderId="0" xfId="1" applyFont="1" applyFill="1"/>
    <xf numFmtId="43" fontId="0" fillId="5" borderId="0" xfId="1" applyFont="1" applyFill="1"/>
    <xf numFmtId="0" fontId="0" fillId="0" borderId="1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3" fillId="2" borderId="1" xfId="1" applyFont="1" applyFill="1" applyBorder="1"/>
    <xf numFmtId="0" fontId="0" fillId="0" borderId="12" xfId="0" applyBorder="1" applyAlignment="1">
      <alignment horizontal="center" vertical="center" wrapText="1"/>
    </xf>
    <xf numFmtId="43" fontId="5" fillId="2" borderId="6" xfId="1" applyFont="1" applyFill="1" applyBorder="1"/>
    <xf numFmtId="0" fontId="1" fillId="16" borderId="7" xfId="3" applyFill="1" applyBorder="1" applyAlignment="1">
      <alignment vertical="center"/>
    </xf>
    <xf numFmtId="164" fontId="0" fillId="0" borderId="4" xfId="4" applyNumberFormat="1" applyFont="1" applyBorder="1" applyAlignment="1"/>
    <xf numFmtId="164" fontId="5" fillId="0" borderId="23" xfId="4" applyNumberFormat="1" applyFont="1" applyBorder="1" applyAlignment="1"/>
    <xf numFmtId="0" fontId="0" fillId="0" borderId="3" xfId="0" applyBorder="1"/>
    <xf numFmtId="0" fontId="0" fillId="0" borderId="7" xfId="0" applyBorder="1" applyAlignment="1">
      <alignment horizontal="center" wrapText="1"/>
    </xf>
    <xf numFmtId="0" fontId="0" fillId="0" borderId="4" xfId="0" applyBorder="1"/>
    <xf numFmtId="0" fontId="0" fillId="0" borderId="0" xfId="0" applyFill="1" applyBorder="1"/>
    <xf numFmtId="43" fontId="5" fillId="16" borderId="6" xfId="1" applyFont="1" applyFill="1" applyBorder="1"/>
    <xf numFmtId="0" fontId="0" fillId="0" borderId="7" xfId="0" applyBorder="1" applyAlignment="1">
      <alignment horizontal="center" vertical="center"/>
    </xf>
    <xf numFmtId="0" fontId="5" fillId="16" borderId="21" xfId="0" applyFont="1" applyFill="1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43" fontId="0" fillId="0" borderId="0" xfId="0" applyNumberFormat="1" applyBorder="1"/>
    <xf numFmtId="0" fontId="5" fillId="2" borderId="7" xfId="0" applyFont="1" applyFill="1" applyBorder="1" applyAlignment="1">
      <alignment horizontal="center" vertical="center"/>
    </xf>
    <xf numFmtId="0" fontId="1" fillId="16" borderId="2" xfId="3" applyFill="1" applyBorder="1" applyAlignment="1">
      <alignment vertical="center"/>
    </xf>
    <xf numFmtId="164" fontId="5" fillId="0" borderId="0" xfId="4" applyNumberFormat="1" applyFont="1" applyBorder="1" applyAlignment="1"/>
    <xf numFmtId="0" fontId="0" fillId="0" borderId="10" xfId="0" applyFill="1" applyBorder="1"/>
    <xf numFmtId="0" fontId="5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7" xfId="4" applyNumberFormat="1" applyFont="1" applyBorder="1" applyAlignment="1"/>
    <xf numFmtId="0" fontId="0" fillId="0" borderId="6" xfId="0" applyBorder="1" applyAlignment="1">
      <alignment horizontal="center" vertical="center" wrapText="1"/>
    </xf>
    <xf numFmtId="0" fontId="0" fillId="0" borderId="2" xfId="3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16" borderId="3" xfId="3" applyFill="1" applyBorder="1" applyAlignment="1">
      <alignment vertical="center"/>
    </xf>
    <xf numFmtId="0" fontId="1" fillId="16" borderId="3" xfId="3" applyFill="1" applyBorder="1" applyAlignment="1">
      <alignment horizontal="center" vertical="center"/>
    </xf>
    <xf numFmtId="43" fontId="0" fillId="0" borderId="0" xfId="4" applyNumberFormat="1" applyFont="1" applyBorder="1" applyAlignment="1"/>
    <xf numFmtId="0" fontId="0" fillId="16" borderId="4" xfId="0" applyFill="1" applyBorder="1"/>
    <xf numFmtId="164" fontId="5" fillId="0" borderId="4" xfId="4" applyNumberFormat="1" applyFont="1" applyBorder="1" applyAlignment="1"/>
    <xf numFmtId="0" fontId="0" fillId="6" borderId="5" xfId="0" applyFill="1" applyBorder="1" applyAlignment="1"/>
    <xf numFmtId="0" fontId="0" fillId="6" borderId="21" xfId="0" applyFill="1" applyBorder="1" applyAlignment="1"/>
    <xf numFmtId="0" fontId="0" fillId="6" borderId="6" xfId="0" applyFill="1" applyBorder="1" applyAlignment="1"/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6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1" fillId="0" borderId="8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8" borderId="0" xfId="3" applyFill="1" applyAlignment="1">
      <alignment horizontal="center" textRotation="90"/>
    </xf>
    <xf numFmtId="0" fontId="1" fillId="6" borderId="0" xfId="3" applyFill="1" applyAlignment="1">
      <alignment horizontal="center"/>
    </xf>
    <xf numFmtId="0" fontId="1" fillId="6" borderId="0" xfId="3" applyFill="1" applyAlignment="1">
      <alignment horizontal="center" textRotation="90"/>
    </xf>
    <xf numFmtId="0" fontId="1" fillId="7" borderId="0" xfId="3" applyFill="1" applyAlignment="1">
      <alignment horizontal="center"/>
    </xf>
    <xf numFmtId="0" fontId="1" fillId="7" borderId="0" xfId="3" applyFill="1" applyAlignment="1">
      <alignment horizontal="center" textRotation="90"/>
    </xf>
    <xf numFmtId="0" fontId="1" fillId="9" borderId="0" xfId="3" applyFill="1" applyAlignment="1">
      <alignment horizontal="center"/>
    </xf>
    <xf numFmtId="0" fontId="1" fillId="9" borderId="0" xfId="3" applyFill="1" applyAlignment="1">
      <alignment horizontal="center" textRotation="90"/>
    </xf>
    <xf numFmtId="0" fontId="1" fillId="10" borderId="0" xfId="3" applyFont="1" applyFill="1" applyAlignment="1">
      <alignment horizontal="center"/>
    </xf>
    <xf numFmtId="0" fontId="1" fillId="10" borderId="0" xfId="3" applyFill="1" applyAlignment="1">
      <alignment horizontal="center"/>
    </xf>
    <xf numFmtId="0" fontId="1" fillId="10" borderId="0" xfId="3" applyFill="1" applyAlignment="1">
      <alignment horizontal="center" textRotation="90"/>
    </xf>
    <xf numFmtId="0" fontId="1" fillId="11" borderId="0" xfId="3" applyFont="1" applyFill="1" applyAlignment="1">
      <alignment horizontal="center"/>
    </xf>
    <xf numFmtId="0" fontId="1" fillId="11" borderId="0" xfId="3" applyFill="1" applyAlignment="1">
      <alignment horizontal="center"/>
    </xf>
    <xf numFmtId="0" fontId="1" fillId="11" borderId="0" xfId="3" applyFill="1" applyAlignment="1">
      <alignment horizontal="center" textRotation="90"/>
    </xf>
    <xf numFmtId="0" fontId="1" fillId="12" borderId="0" xfId="3" applyFont="1" applyFill="1" applyAlignment="1">
      <alignment horizontal="center"/>
    </xf>
    <xf numFmtId="0" fontId="1" fillId="12" borderId="0" xfId="3" applyFill="1" applyAlignment="1">
      <alignment horizontal="center"/>
    </xf>
    <xf numFmtId="0" fontId="1" fillId="12" borderId="0" xfId="3" applyFill="1" applyAlignment="1">
      <alignment horizontal="center" textRotation="90"/>
    </xf>
    <xf numFmtId="0" fontId="1" fillId="8" borderId="0" xfId="3" applyFont="1" applyFill="1" applyAlignment="1">
      <alignment horizontal="center"/>
    </xf>
    <xf numFmtId="0" fontId="1" fillId="8" borderId="0" xfId="3" applyFill="1" applyAlignment="1">
      <alignment horizontal="center"/>
    </xf>
  </cellXfs>
  <cellStyles count="5">
    <cellStyle name="Comma" xfId="1" builtinId="3"/>
    <cellStyle name="Comma 19" xfId="4" xr:uid="{00000000-0005-0000-0000-000001000000}"/>
    <cellStyle name="Normal" xfId="0" builtinId="0"/>
    <cellStyle name="Normal 61" xfId="3" xr:uid="{00000000-0005-0000-0000-000003000000}"/>
    <cellStyle name="Percent" xfId="2" builtinId="5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3</xdr:row>
      <xdr:rowOff>142875</xdr:rowOff>
    </xdr:from>
    <xdr:to>
      <xdr:col>5</xdr:col>
      <xdr:colOff>981074</xdr:colOff>
      <xdr:row>8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38649" y="885825"/>
          <a:ext cx="2276475" cy="100012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Required salary</a:t>
          </a:r>
          <a:r>
            <a:rPr lang="en-US" sz="1100" baseline="0"/>
            <a:t> v</a:t>
          </a:r>
          <a:r>
            <a:rPr lang="en-US" sz="1100"/>
            <a:t>alues can be found on your Faculty Notice of Appointment</a:t>
          </a:r>
          <a:r>
            <a:rPr lang="en-US" sz="1100" baseline="0"/>
            <a:t> under the Appointment History section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29"/>
  <sheetViews>
    <sheetView tabSelected="1" zoomScaleNormal="100" workbookViewId="0">
      <selection activeCell="B9" sqref="B9"/>
    </sheetView>
  </sheetViews>
  <sheetFormatPr defaultRowHeight="14.4" x14ac:dyDescent="0.3"/>
  <cols>
    <col min="1" max="1" width="43.88671875" customWidth="1"/>
    <col min="2" max="2" width="19.5546875" customWidth="1"/>
    <col min="3" max="3" width="1.109375" customWidth="1"/>
    <col min="4" max="4" width="17.5546875" customWidth="1"/>
    <col min="5" max="5" width="3.88671875" customWidth="1" collapsed="1"/>
    <col min="6" max="6" width="16" customWidth="1"/>
    <col min="7" max="7" width="9.109375" hidden="1" customWidth="1"/>
    <col min="8" max="8" width="50.5546875" hidden="1" customWidth="1"/>
    <col min="9" max="9" width="14.6640625" hidden="1" customWidth="1"/>
    <col min="10" max="10" width="0.88671875" hidden="1" customWidth="1"/>
    <col min="11" max="11" width="14.6640625" hidden="1" customWidth="1"/>
    <col min="12" max="12" width="1.88671875" hidden="1" customWidth="1"/>
    <col min="13" max="13" width="14" hidden="1" customWidth="1"/>
    <col min="14" max="14" width="10.5546875" hidden="1" customWidth="1"/>
    <col min="15" max="19" width="0" hidden="1" customWidth="1"/>
  </cols>
  <sheetData>
    <row r="1" spans="1:18" ht="15" thickBot="1" x14ac:dyDescent="0.35"/>
    <row r="2" spans="1:18" ht="21" x14ac:dyDescent="0.4">
      <c r="A2" s="148" t="s">
        <v>29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</row>
    <row r="3" spans="1:18" ht="21.6" thickBot="1" x14ac:dyDescent="0.45">
      <c r="A3" s="151" t="s">
        <v>56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8" ht="15" thickBot="1" x14ac:dyDescent="0.35">
      <c r="A4" s="117"/>
      <c r="B4" s="118"/>
      <c r="D4" s="118"/>
      <c r="E4" s="118"/>
      <c r="F4" s="119"/>
      <c r="H4" s="118"/>
      <c r="I4" s="118"/>
      <c r="J4" s="118"/>
      <c r="K4" s="118"/>
      <c r="L4" s="118"/>
      <c r="M4" s="119"/>
    </row>
    <row r="5" spans="1:18" ht="15" thickBot="1" x14ac:dyDescent="0.35">
      <c r="A5" s="128" t="str">
        <f>IF(B8="Y","Annual Salary effective Oct 1st","Annual Salary effective Sept 16th")</f>
        <v>Annual Salary effective Sept 16th</v>
      </c>
      <c r="B5" s="105">
        <v>67130</v>
      </c>
      <c r="F5" s="120"/>
      <c r="H5" s="115" t="s">
        <v>43</v>
      </c>
      <c r="I5" s="113">
        <f>B5</f>
        <v>67130</v>
      </c>
      <c r="M5" s="120"/>
    </row>
    <row r="6" spans="1:18" ht="15" thickBot="1" x14ac:dyDescent="0.35">
      <c r="A6" s="128" t="s">
        <v>53</v>
      </c>
      <c r="B6" s="105">
        <v>69127</v>
      </c>
      <c r="D6" s="2"/>
      <c r="E6" s="2"/>
      <c r="F6" s="120"/>
      <c r="H6" s="2"/>
      <c r="I6" s="2"/>
      <c r="M6" s="120"/>
    </row>
    <row r="7" spans="1:18" ht="6.75" customHeight="1" thickBot="1" x14ac:dyDescent="0.35">
      <c r="A7" s="129"/>
      <c r="F7" s="120"/>
    </row>
    <row r="8" spans="1:18" ht="30.75" customHeight="1" thickBot="1" x14ac:dyDescent="0.35">
      <c r="A8" s="130" t="s">
        <v>51</v>
      </c>
      <c r="B8" s="124" t="s">
        <v>64</v>
      </c>
      <c r="F8" s="120"/>
    </row>
    <row r="9" spans="1:18" ht="15" thickBot="1" x14ac:dyDescent="0.35">
      <c r="A9" s="121"/>
      <c r="B9" s="2"/>
      <c r="D9" s="2"/>
      <c r="E9" s="2"/>
      <c r="F9" s="120"/>
      <c r="H9" s="2"/>
      <c r="I9" s="2"/>
      <c r="K9" s="2"/>
      <c r="L9" s="2"/>
      <c r="M9" s="2"/>
      <c r="R9" s="4"/>
    </row>
    <row r="10" spans="1:18" ht="72.599999999999994" thickBot="1" x14ac:dyDescent="0.35">
      <c r="A10" s="114"/>
      <c r="B10" s="135" t="s">
        <v>54</v>
      </c>
      <c r="D10" s="135" t="s">
        <v>52</v>
      </c>
      <c r="E10" s="2"/>
      <c r="F10" s="136" t="s">
        <v>45</v>
      </c>
      <c r="H10" s="116" t="s">
        <v>46</v>
      </c>
      <c r="I10" s="134" t="s">
        <v>55</v>
      </c>
      <c r="K10" s="135" t="s">
        <v>41</v>
      </c>
      <c r="L10" s="2"/>
      <c r="M10" s="110" t="s">
        <v>44</v>
      </c>
    </row>
    <row r="11" spans="1:18" ht="11.4" customHeight="1" thickBot="1" x14ac:dyDescent="0.35">
      <c r="A11" s="122"/>
      <c r="B11" s="106"/>
      <c r="D11" s="106"/>
      <c r="E11" s="2"/>
      <c r="F11" s="106"/>
      <c r="H11" s="96"/>
      <c r="I11" s="125"/>
      <c r="K11" s="125"/>
      <c r="L11" s="2"/>
      <c r="M11" s="125"/>
    </row>
    <row r="12" spans="1:18" ht="15" thickBot="1" x14ac:dyDescent="0.35">
      <c r="A12" s="121" t="str">
        <f>IF(B8="Y","","September (9/16-9/30)")</f>
        <v>September (9/16-9/30)</v>
      </c>
      <c r="B12" s="107">
        <f>IF($B$8="Y",I12,'FURLOUGH per JOBS'!B17)</f>
        <v>3729.4450000000002</v>
      </c>
      <c r="D12" s="107">
        <f>IF($B$8="Y",K12,'FURLOUGH per JOBS'!D17)</f>
        <v>3729.4450000000002</v>
      </c>
      <c r="E12" s="2"/>
      <c r="F12" s="132">
        <f>'FURLOUGH per JOBS'!I17</f>
        <v>0</v>
      </c>
      <c r="H12" s="2"/>
      <c r="I12" s="137"/>
      <c r="K12" s="137"/>
      <c r="L12" s="2"/>
      <c r="M12" s="138"/>
    </row>
    <row r="13" spans="1:18" x14ac:dyDescent="0.3">
      <c r="A13" s="121" t="s">
        <v>7</v>
      </c>
      <c r="B13" s="107">
        <f>IF($B$8="Y",I13,'FURLOUGH per JOBS'!B18)</f>
        <v>7458.89</v>
      </c>
      <c r="D13" s="107">
        <f>IF($B$8="Y",K13,'FURLOUGH per JOBS'!D18)</f>
        <v>7458.89</v>
      </c>
      <c r="E13" s="2"/>
      <c r="F13" s="132">
        <f>'FURLOUGH per JOBS'!I18</f>
        <v>0</v>
      </c>
      <c r="H13" s="2" t="s">
        <v>7</v>
      </c>
      <c r="I13" s="43">
        <f>('FURLOUGH per JOBS'!B18*0.75)</f>
        <v>5594.1675000000005</v>
      </c>
      <c r="K13" s="43">
        <f>('FURLOUGH per JOBS'!D18*0.75)</f>
        <v>5594.1675000000005</v>
      </c>
      <c r="L13" s="2"/>
      <c r="M13" s="131">
        <f>'FURLOUGH per JOBS'!I17</f>
        <v>0</v>
      </c>
      <c r="N13" t="s">
        <v>58</v>
      </c>
    </row>
    <row r="14" spans="1:18" x14ac:dyDescent="0.3">
      <c r="A14" s="121" t="s">
        <v>8</v>
      </c>
      <c r="B14" s="107">
        <f>IF($B$8="Y",I14,'FURLOUGH per JOBS'!B19)</f>
        <v>7458.89</v>
      </c>
      <c r="D14" s="107">
        <f>IF($B$8="Y",K14,'FURLOUGH per JOBS'!D19)</f>
        <v>6426.1007540529627</v>
      </c>
      <c r="E14" s="2"/>
      <c r="F14" s="132">
        <f>'FURLOUGH per JOBS'!I19</f>
        <v>24</v>
      </c>
      <c r="G14" s="15">
        <f t="shared" ref="G14:G20" si="0">B14-D14</f>
        <v>1032.7892459470377</v>
      </c>
      <c r="H14" s="2" t="s">
        <v>8</v>
      </c>
      <c r="I14" s="43">
        <f>('FURLOUGH per JOBS'!B19*0.75)</f>
        <v>5594.1675000000005</v>
      </c>
      <c r="K14" s="43">
        <f>(('FURLOUGH per JOBS'!D18*0.75)+('FURLOUGH per JOBS'!D19*0.75))/2</f>
        <v>5206.871532769861</v>
      </c>
      <c r="L14" s="2"/>
      <c r="M14" s="132">
        <f>'FURLOUGH per JOBS'!I19</f>
        <v>24</v>
      </c>
      <c r="N14" t="s">
        <v>57</v>
      </c>
    </row>
    <row r="15" spans="1:18" x14ac:dyDescent="0.3">
      <c r="A15" s="121" t="s">
        <v>9</v>
      </c>
      <c r="B15" s="107">
        <f>IF($B$8="Y",I15,'FURLOUGH per JOBS'!B20)</f>
        <v>7458.89</v>
      </c>
      <c r="D15" s="107">
        <f>IF($B$8="Y",K15,'FURLOUGH per JOBS'!D20)</f>
        <v>7458.89</v>
      </c>
      <c r="E15" s="2"/>
      <c r="F15" s="132">
        <f>'FURLOUGH per JOBS'!I20</f>
        <v>0</v>
      </c>
      <c r="G15" s="15">
        <f t="shared" si="0"/>
        <v>0</v>
      </c>
      <c r="H15" s="2" t="s">
        <v>9</v>
      </c>
      <c r="I15" s="43">
        <f>('FURLOUGH per JOBS'!B20*0.75)</f>
        <v>5594.1675000000005</v>
      </c>
      <c r="K15" s="43">
        <f>(('FURLOUGH per JOBS'!D18*0.75)+('FURLOUGH per JOBS'!D19*0.75)+('FURLOUGH per JOBS'!D20*0.75))/3</f>
        <v>5335.9701885132408</v>
      </c>
      <c r="L15" s="2"/>
      <c r="M15" s="132">
        <f>'FURLOUGH per JOBS'!I20</f>
        <v>0</v>
      </c>
      <c r="N15" t="s">
        <v>59</v>
      </c>
    </row>
    <row r="16" spans="1:18" x14ac:dyDescent="0.3">
      <c r="A16" s="121" t="s">
        <v>10</v>
      </c>
      <c r="B16" s="107">
        <f>IF($B$8="Y",I16,'FURLOUGH per JOBS'!B21)</f>
        <v>7680.78</v>
      </c>
      <c r="D16" s="107">
        <f>IF($B$8="Y",K16,'FURLOUGH per JOBS'!D21)</f>
        <v>7680.78</v>
      </c>
      <c r="E16" s="2"/>
      <c r="F16" s="132">
        <f>'FURLOUGH per JOBS'!I21</f>
        <v>0</v>
      </c>
      <c r="G16" s="15">
        <f t="shared" si="0"/>
        <v>0</v>
      </c>
      <c r="H16" s="2" t="s">
        <v>10</v>
      </c>
      <c r="I16" s="43">
        <f>((('FURLOUGH per JOBS'!B18*0.75)*3)+(('FURLOUGH per JOBS'!B21*0.75)*6))/9</f>
        <v>5705.1125000000002</v>
      </c>
      <c r="J16" s="2"/>
      <c r="K16" s="43">
        <f>((('FURLOUGH per JOBS'!D18*0.75)+('FURLOUGH per JOBS'!D19*0.75)+('FURLOUGH per JOBS'!D20*0.75)+('FURLOUGH per JOBS'!D21*0.75))/4)</f>
        <v>5442.1238913849302</v>
      </c>
      <c r="L16" s="123"/>
      <c r="M16" s="132">
        <f>'FURLOUGH per JOBS'!I21</f>
        <v>0</v>
      </c>
      <c r="N16" t="s">
        <v>60</v>
      </c>
    </row>
    <row r="17" spans="1:16" x14ac:dyDescent="0.3">
      <c r="A17" s="121" t="s">
        <v>11</v>
      </c>
      <c r="B17" s="107">
        <f>IF($B$8="Y",I17,'FURLOUGH per JOBS'!B22)</f>
        <v>7680.78</v>
      </c>
      <c r="D17" s="107">
        <f>IF($B$8="Y",K17,'FURLOUGH per JOBS'!D22)</f>
        <v>7680.78</v>
      </c>
      <c r="E17" s="2"/>
      <c r="F17" s="132">
        <f>'FURLOUGH per JOBS'!I22</f>
        <v>0</v>
      </c>
      <c r="G17" s="15">
        <f t="shared" si="0"/>
        <v>0</v>
      </c>
      <c r="H17" s="2" t="s">
        <v>11</v>
      </c>
      <c r="I17" s="43">
        <f>((('FURLOUGH per JOBS'!B18*0.75)*3)+(('FURLOUGH per JOBS'!B21*0.75)*6))/9</f>
        <v>5705.1125000000002</v>
      </c>
      <c r="J17" s="2"/>
      <c r="K17" s="43">
        <f>((('FURLOUGH per JOBS'!D18*0.75)+('FURLOUGH per JOBS'!D19*0.75)+('FURLOUGH per JOBS'!D20*0.75)+('FURLOUGH per JOBS'!D21*0.75)+('FURLOUGH per JOBS'!D22*0.75))/5)</f>
        <v>5505.8161131079441</v>
      </c>
      <c r="L17" s="2"/>
      <c r="M17" s="132">
        <f>'FURLOUGH per JOBS'!I22</f>
        <v>0</v>
      </c>
      <c r="N17" t="s">
        <v>60</v>
      </c>
    </row>
    <row r="18" spans="1:16" x14ac:dyDescent="0.3">
      <c r="A18" s="121" t="s">
        <v>12</v>
      </c>
      <c r="B18" s="107">
        <f>IF($B$8="Y",I18,'FURLOUGH per JOBS'!B23)</f>
        <v>7680.78</v>
      </c>
      <c r="D18" s="107">
        <f>IF($B$8="Y",K18,'FURLOUGH per JOBS'!D23)</f>
        <v>6617.2669324410081</v>
      </c>
      <c r="E18" s="2"/>
      <c r="F18" s="132">
        <f>'FURLOUGH per JOBS'!I23</f>
        <v>24</v>
      </c>
      <c r="G18" s="15">
        <f t="shared" si="0"/>
        <v>1063.5130675589917</v>
      </c>
      <c r="H18" s="2" t="s">
        <v>12</v>
      </c>
      <c r="I18" s="43">
        <f>((('FURLOUGH per JOBS'!B18*0.75)*3)+(('FURLOUGH per JOBS'!B21*0.75)*6))/9</f>
        <v>5705.1125000000002</v>
      </c>
      <c r="J18" s="2"/>
      <c r="K18" s="43">
        <f>((('FURLOUGH per JOBS'!D18*0.75)+('FURLOUGH per JOBS'!D19*0.75)+('FURLOUGH per JOBS'!D20*0.75)+('FURLOUGH per JOBS'!D21*0.75)+('FURLOUGH per JOBS'!D22*0.75)+('FURLOUGH per JOBS'!D23*0.75))/6)</f>
        <v>5415.3384608117458</v>
      </c>
      <c r="L18" s="2"/>
      <c r="M18" s="132">
        <f>'FURLOUGH per JOBS'!I23</f>
        <v>24</v>
      </c>
      <c r="N18" t="s">
        <v>60</v>
      </c>
    </row>
    <row r="19" spans="1:16" x14ac:dyDescent="0.3">
      <c r="A19" s="121" t="s">
        <v>13</v>
      </c>
      <c r="B19" s="107">
        <f>IF($B$8="Y",I19,'FURLOUGH per JOBS'!B24)</f>
        <v>7680.78</v>
      </c>
      <c r="D19" s="107">
        <f>IF($B$8="Y",K19,'FURLOUGH per JOBS'!D24)</f>
        <v>6971.771288294005</v>
      </c>
      <c r="E19" s="2"/>
      <c r="F19" s="132">
        <f>'FURLOUGH per JOBS'!I24</f>
        <v>16</v>
      </c>
      <c r="G19" s="15">
        <f t="shared" si="0"/>
        <v>709.00871170599476</v>
      </c>
      <c r="H19" s="2" t="s">
        <v>13</v>
      </c>
      <c r="I19" s="43">
        <f>((('FURLOUGH per JOBS'!B18*0.75)*3)+(('FURLOUGH per JOBS'!B21*0.75)*6))/9</f>
        <v>5705.1125000000002</v>
      </c>
      <c r="J19" s="2"/>
      <c r="K19" s="43">
        <f>((('FURLOUGH per JOBS'!D18*0.75)+('FURLOUGH per JOBS'!D19*0.75)+('FURLOUGH per JOBS'!D20*0.75)+('FURLOUGH per JOBS'!D21*0.75)+('FURLOUGH per JOBS'!D22*0.75)+('FURLOUGH per JOBS'!D23*0.75)+('FURLOUGH per JOBS'!D24*0.75))/7)</f>
        <v>5388.6941758701405</v>
      </c>
      <c r="L19" s="2"/>
      <c r="M19" s="132">
        <f>'FURLOUGH per JOBS'!I24</f>
        <v>16</v>
      </c>
      <c r="N19" t="s">
        <v>61</v>
      </c>
      <c r="P19" t="s">
        <v>63</v>
      </c>
    </row>
    <row r="20" spans="1:16" x14ac:dyDescent="0.3">
      <c r="A20" s="121" t="s">
        <v>14</v>
      </c>
      <c r="B20" s="107">
        <f>IF($B$8="Y",I20,'FURLOUGH per JOBS'!B25)</f>
        <v>7680.78</v>
      </c>
      <c r="D20" s="107">
        <f>IF($B$8="Y",K20,'FURLOUGH per JOBS'!D25)</f>
        <v>7680.78</v>
      </c>
      <c r="E20" s="2"/>
      <c r="F20" s="132">
        <f>'FURLOUGH per JOBS'!I25</f>
        <v>0</v>
      </c>
      <c r="G20" s="15">
        <f t="shared" si="0"/>
        <v>0</v>
      </c>
      <c r="H20" s="2" t="s">
        <v>14</v>
      </c>
      <c r="I20" s="43">
        <f>((('FURLOUGH per JOBS'!B18*0.75)*3)+(('FURLOUGH per JOBS'!B21*0.75)*6))/9</f>
        <v>5705.1125000000002</v>
      </c>
      <c r="J20" s="2"/>
      <c r="K20" s="43">
        <f>((('FURLOUGH per JOBS'!D18*0.75)+('FURLOUGH per JOBS'!D19*0.75)+('FURLOUGH per JOBS'!D20*0.75)+('FURLOUGH per JOBS'!D21*0.75)+('FURLOUGH per JOBS'!D22*0.75)+('FURLOUGH per JOBS'!D23*0.75)+('FURLOUGH per JOBS'!D24*0.75)+('FURLOUGH per JOBS'!D25*0.75))/8)</f>
        <v>5435.1805288863725</v>
      </c>
      <c r="L20" s="2"/>
      <c r="M20" s="132">
        <f>'FURLOUGH per JOBS'!I25</f>
        <v>0</v>
      </c>
      <c r="N20" t="s">
        <v>62</v>
      </c>
    </row>
    <row r="21" spans="1:16" x14ac:dyDescent="0.3">
      <c r="A21" s="121" t="str">
        <f>IF(B8="Y","","June (6/1-6/15)")</f>
        <v>June (6/1-6/15)</v>
      </c>
      <c r="B21" s="107">
        <f>IF($B$8="Y","",'FURLOUGH per JOBS'!B26)</f>
        <v>3840.39</v>
      </c>
      <c r="D21" s="107">
        <f>IF($B$8="Y","",'FURLOUGH per JOBS'!D26)</f>
        <v>3840.39</v>
      </c>
      <c r="E21" s="2"/>
      <c r="F21" s="132">
        <f>'FURLOUGH per JOBS'!I26</f>
        <v>0</v>
      </c>
      <c r="G21" s="15"/>
      <c r="M21" s="111"/>
    </row>
    <row r="22" spans="1:16" x14ac:dyDescent="0.3">
      <c r="A22" s="127" t="str">
        <f>IF(B8="Y","June","")</f>
        <v/>
      </c>
      <c r="B22" s="107">
        <f>IF($B$8="Y",I22,0)</f>
        <v>0</v>
      </c>
      <c r="D22" s="107">
        <f>IF($B$8="Y",K22,0)</f>
        <v>0</v>
      </c>
      <c r="E22" s="2"/>
      <c r="F22" s="140"/>
      <c r="G22" s="15">
        <f>B22-D22</f>
        <v>0</v>
      </c>
      <c r="H22" s="2" t="s">
        <v>15</v>
      </c>
      <c r="I22" s="43">
        <f>((('FURLOUGH per JOBS'!B18*0.75)*3)+(('FURLOUGH per JOBS'!B21*0.75)*6))/9</f>
        <v>5705.1125000000002</v>
      </c>
      <c r="J22" s="2"/>
      <c r="K22" s="43">
        <f>((('FURLOUGH per JOBS'!D18*0.75)+('FURLOUGH per JOBS'!D19*0.75)+('FURLOUGH per JOBS'!D20*0.75)+('FURLOUGH per JOBS'!D21*0.75)+('FURLOUGH per JOBS'!D22*0.75)+('FURLOUGH per JOBS'!D23*0.75)+('FURLOUGH per JOBS'!D24*0.75)+('FURLOUGH per JOBS'!D25*0.75)+(('FURLOUGH per JOBS'!D26/0.5)*0.75))/9)</f>
        <v>5471.3365812323309</v>
      </c>
      <c r="L22" s="2"/>
      <c r="M22" s="132">
        <f>'FURLOUGH per JOBS'!I26</f>
        <v>0</v>
      </c>
      <c r="N22" t="s">
        <v>62</v>
      </c>
    </row>
    <row r="23" spans="1:16" x14ac:dyDescent="0.3">
      <c r="A23" s="2" t="str">
        <f>IF(B8="Y","July","")</f>
        <v/>
      </c>
      <c r="B23" s="107">
        <f>IF($B$8="Y",I23,0)</f>
        <v>0</v>
      </c>
      <c r="D23" s="107">
        <f>IF($B$8="Y",K23,'FURLOUGH per JOBS'!D28)</f>
        <v>0</v>
      </c>
      <c r="E23" s="2"/>
      <c r="F23" s="140"/>
      <c r="G23" s="15">
        <f>B23-D23</f>
        <v>0</v>
      </c>
      <c r="H23" s="2" t="s">
        <v>5</v>
      </c>
      <c r="I23" s="43">
        <f>((('FURLOUGH per JOBS'!B18*0.75)*3)+(('FURLOUGH per JOBS'!B21*0.75)*6))/9</f>
        <v>5705.1125000000002</v>
      </c>
      <c r="J23" s="2"/>
      <c r="K23" s="43">
        <f>K22</f>
        <v>5471.3365812323309</v>
      </c>
      <c r="L23" s="2"/>
      <c r="M23" s="132">
        <f>'FURLOUGH per JOBS'!I27</f>
        <v>0</v>
      </c>
      <c r="N23" t="s">
        <v>62</v>
      </c>
    </row>
    <row r="24" spans="1:16" x14ac:dyDescent="0.3">
      <c r="A24" s="112" t="str">
        <f>IF(B8="Y","August","")</f>
        <v/>
      </c>
      <c r="B24" s="107">
        <f>IF($B$8="Y",I24,0)</f>
        <v>0</v>
      </c>
      <c r="C24" s="2"/>
      <c r="D24" s="107">
        <f>IF($B$8="Y",K24,'FURLOUGH per JOBS'!D29)</f>
        <v>0</v>
      </c>
      <c r="E24" s="2"/>
      <c r="F24" s="140"/>
      <c r="G24" s="15">
        <f>B24-D24</f>
        <v>0</v>
      </c>
      <c r="H24" s="112" t="s">
        <v>6</v>
      </c>
      <c r="I24" s="43">
        <f>((('FURLOUGH per JOBS'!B18*0.75)*3)+(('FURLOUGH per JOBS'!B21*0.75)*6))/9</f>
        <v>5705.1125000000002</v>
      </c>
      <c r="J24" s="112"/>
      <c r="K24" s="43">
        <f>K22</f>
        <v>5471.3365812323309</v>
      </c>
      <c r="L24" s="2"/>
      <c r="M24" s="132">
        <f>'FURLOUGH per JOBS'!I28</f>
        <v>0</v>
      </c>
      <c r="N24" t="s">
        <v>62</v>
      </c>
    </row>
    <row r="25" spans="1:16" s="2" customFormat="1" x14ac:dyDescent="0.3">
      <c r="A25" s="112" t="str">
        <f>IF(B8="Y","September *final pay of accrual balance true up","")</f>
        <v/>
      </c>
      <c r="B25" s="107">
        <f>IF($B$8="Y",I25,0)</f>
        <v>0</v>
      </c>
      <c r="D25" s="107">
        <f>IF($B$8="Y",K25,'FURLOUGH per JOBS'!D30)</f>
        <v>0</v>
      </c>
      <c r="F25" s="140"/>
      <c r="G25" s="15">
        <f>B25-D25</f>
        <v>0</v>
      </c>
      <c r="H25" s="112" t="s">
        <v>50</v>
      </c>
      <c r="I25" s="43">
        <f>SUM('FURLOUGH per JOBS'!B15:B27)-SUM(I13:I24)</f>
        <v>5927.0024999999805</v>
      </c>
      <c r="J25" s="112"/>
      <c r="K25" s="139">
        <f>SUM('FURLOUGH per JOBS'!D15:D27)-SUM(K13:K24)</f>
        <v>5806.9218397467484</v>
      </c>
      <c r="M25" s="132">
        <f>'FURLOUGH per JOBS'!I29</f>
        <v>0</v>
      </c>
      <c r="N25"/>
      <c r="O25"/>
    </row>
    <row r="26" spans="1:16" s="2" customFormat="1" ht="5.25" customHeight="1" thickBot="1" x14ac:dyDescent="0.35">
      <c r="A26" s="112"/>
      <c r="B26" s="111"/>
      <c r="D26" s="111"/>
      <c r="F26" s="111"/>
      <c r="G26" s="15">
        <f>B26-D26</f>
        <v>0</v>
      </c>
      <c r="K26" s="126"/>
      <c r="M26" s="141"/>
      <c r="N26"/>
      <c r="O26"/>
    </row>
    <row r="27" spans="1:16" s="2" customFormat="1" ht="15" thickBot="1" x14ac:dyDescent="0.35">
      <c r="A27" s="112"/>
      <c r="B27" s="108">
        <f>SUM(B12:B25)</f>
        <v>68350.404999999999</v>
      </c>
      <c r="D27" s="108">
        <f>SUM(D12:D25)</f>
        <v>65545.093974787975</v>
      </c>
      <c r="F27" s="108">
        <f>SUM(F12:F25)</f>
        <v>64</v>
      </c>
      <c r="I27" s="133">
        <f>SUM(I12:I25)</f>
        <v>68350.404999999999</v>
      </c>
      <c r="K27" s="133">
        <f>SUM(K12:K25)</f>
        <v>65545.093974787975</v>
      </c>
      <c r="M27" s="108">
        <f>SUM(M12:M25)</f>
        <v>64</v>
      </c>
      <c r="N27"/>
      <c r="O27"/>
    </row>
    <row r="28" spans="1:16" s="2" customFormat="1" ht="7.5" customHeight="1" thickBot="1" x14ac:dyDescent="0.35">
      <c r="B28" s="109"/>
      <c r="D28" s="109"/>
      <c r="F28" s="109"/>
      <c r="M28" s="109"/>
    </row>
    <row r="29" spans="1:16" x14ac:dyDescent="0.3">
      <c r="K29" s="4"/>
    </row>
  </sheetData>
  <mergeCells count="2">
    <mergeCell ref="A2:M2"/>
    <mergeCell ref="A3:M3"/>
  </mergeCells>
  <dataValidations count="1">
    <dataValidation type="textLength" allowBlank="1" showInputMessage="1" showErrorMessage="1" error="Please only type Y, or leave blank." sqref="B8" xr:uid="{00000000-0002-0000-0000-000000000000}">
      <formula1>1</formula1>
      <formula2>1</formula2>
    </dataValidation>
  </dataValidations>
  <pageMargins left="0.7" right="0.7" top="0.75" bottom="0.75" header="0.3" footer="0.3"/>
  <pageSetup scale="84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zoomScaleNormal="100" workbookViewId="0">
      <pane ySplit="8" topLeftCell="A9" activePane="bottomLeft" state="frozen"/>
      <selection pane="bottomLeft" activeCell="D13" sqref="D13"/>
    </sheetView>
  </sheetViews>
  <sheetFormatPr defaultRowHeight="14.4" x14ac:dyDescent="0.3"/>
  <cols>
    <col min="1" max="1" width="13.5546875" customWidth="1"/>
    <col min="2" max="2" width="11.44140625" customWidth="1"/>
    <col min="3" max="3" width="6.6640625" customWidth="1"/>
    <col min="4" max="4" width="14.5546875" customWidth="1" collapsed="1"/>
    <col min="5" max="5" width="11.6640625" customWidth="1"/>
    <col min="6" max="6" width="11.33203125" bestFit="1" customWidth="1"/>
    <col min="7" max="7" width="11.88671875" customWidth="1"/>
    <col min="8" max="8" width="12.109375" customWidth="1"/>
    <col min="9" max="9" width="11.44140625" customWidth="1"/>
    <col min="10" max="10" width="5.44140625" customWidth="1"/>
    <col min="11" max="11" width="10.33203125" customWidth="1"/>
    <col min="12" max="12" width="9.5546875" customWidth="1"/>
    <col min="13" max="13" width="2.109375" customWidth="1"/>
    <col min="14" max="14" width="11.33203125" customWidth="1"/>
    <col min="15" max="18" width="10.6640625" customWidth="1"/>
    <col min="19" max="19" width="10.5546875" bestFit="1" customWidth="1"/>
  </cols>
  <sheetData>
    <row r="1" spans="1:14" ht="15.6" x14ac:dyDescent="0.3">
      <c r="A1" s="1" t="s">
        <v>39</v>
      </c>
    </row>
    <row r="3" spans="1:14" ht="15" thickBot="1" x14ac:dyDescent="0.35">
      <c r="C3" s="3"/>
      <c r="D3" s="3"/>
      <c r="E3" s="3"/>
      <c r="F3" s="3"/>
    </row>
    <row r="4" spans="1:14" s="8" customFormat="1" ht="31.5" customHeight="1" thickBot="1" x14ac:dyDescent="0.35">
      <c r="A4" s="23" t="s">
        <v>0</v>
      </c>
      <c r="B4" s="24" t="s">
        <v>1</v>
      </c>
      <c r="C4" s="28">
        <v>1</v>
      </c>
      <c r="D4" s="29" t="s">
        <v>2</v>
      </c>
      <c r="E4" s="29" t="s">
        <v>3</v>
      </c>
      <c r="F4" s="30" t="s">
        <v>34</v>
      </c>
      <c r="G4" s="31" t="s">
        <v>35</v>
      </c>
      <c r="H4" s="31" t="s">
        <v>33</v>
      </c>
    </row>
    <row r="5" spans="1:14" x14ac:dyDescent="0.3">
      <c r="A5" s="5">
        <v>42994</v>
      </c>
      <c r="B5" s="21">
        <f>'FURLOUGH Working TAB'!B5</f>
        <v>67130</v>
      </c>
      <c r="C5" s="2"/>
      <c r="D5" s="19">
        <f>B5-C5</f>
        <v>67130</v>
      </c>
      <c r="E5" s="10">
        <v>1</v>
      </c>
      <c r="F5" s="13">
        <f>D5*E5</f>
        <v>67130</v>
      </c>
      <c r="G5" s="27">
        <f>ROUND(F5/J5,2)</f>
        <v>7458.89</v>
      </c>
      <c r="H5" s="27">
        <f>G5/173.33</f>
        <v>43.032885247793224</v>
      </c>
      <c r="I5" s="18" t="s">
        <v>4</v>
      </c>
      <c r="J5" s="154">
        <v>9</v>
      </c>
      <c r="K5" s="154"/>
      <c r="L5" s="2"/>
      <c r="M5" s="4"/>
      <c r="N5" s="97"/>
    </row>
    <row r="6" spans="1:14" x14ac:dyDescent="0.3">
      <c r="A6" s="5">
        <v>43085</v>
      </c>
      <c r="B6" s="21">
        <f>B5</f>
        <v>67130</v>
      </c>
      <c r="C6" s="2"/>
      <c r="D6" s="19">
        <f>B6-C6</f>
        <v>67130</v>
      </c>
      <c r="E6" s="10">
        <v>1</v>
      </c>
      <c r="F6" s="13">
        <f>D6*E6</f>
        <v>67130</v>
      </c>
      <c r="G6" s="11">
        <f>ROUND(F6/J5,2)</f>
        <v>7458.89</v>
      </c>
      <c r="H6" s="27">
        <f>G6/173.33</f>
        <v>43.032885247793224</v>
      </c>
      <c r="I6" s="18" t="s">
        <v>27</v>
      </c>
      <c r="J6" s="155">
        <v>44197</v>
      </c>
      <c r="K6" s="156"/>
      <c r="L6" s="2"/>
      <c r="M6" s="4"/>
      <c r="N6" s="4"/>
    </row>
    <row r="7" spans="1:14" x14ac:dyDescent="0.3">
      <c r="A7" s="5">
        <v>42736</v>
      </c>
      <c r="B7" s="21">
        <f>'FURLOUGH Working TAB'!B6</f>
        <v>69127</v>
      </c>
      <c r="C7" s="2"/>
      <c r="D7" s="19">
        <f>B7-C7</f>
        <v>69127</v>
      </c>
      <c r="E7" s="10">
        <v>1</v>
      </c>
      <c r="F7" s="13">
        <f>D7*E7</f>
        <v>69127</v>
      </c>
      <c r="G7" s="11">
        <f>ROUND(F7/J5,2)</f>
        <v>7680.78</v>
      </c>
      <c r="H7" s="27">
        <f>G7/173.33</f>
        <v>44.313044481624644</v>
      </c>
      <c r="I7" s="18" t="s">
        <v>28</v>
      </c>
      <c r="J7" s="156">
        <v>44362</v>
      </c>
      <c r="K7" s="156"/>
      <c r="L7" s="2"/>
    </row>
    <row r="8" spans="1:14" ht="15" thickBot="1" x14ac:dyDescent="0.35">
      <c r="A8" s="5">
        <v>43175</v>
      </c>
      <c r="B8" s="22">
        <f>B7</f>
        <v>69127</v>
      </c>
      <c r="C8" s="9"/>
      <c r="D8" s="20">
        <f>B8-C8</f>
        <v>69127</v>
      </c>
      <c r="E8" s="10">
        <v>1</v>
      </c>
      <c r="F8" s="7">
        <f>D8*E8</f>
        <v>69127</v>
      </c>
      <c r="G8" s="12">
        <f>ROUND(F8/J5,2)</f>
        <v>7680.78</v>
      </c>
      <c r="H8" s="12">
        <f>G8/173.33</f>
        <v>44.313044481624644</v>
      </c>
      <c r="L8" s="2"/>
    </row>
    <row r="9" spans="1:14" x14ac:dyDescent="0.3">
      <c r="I9" s="4"/>
    </row>
    <row r="10" spans="1:14" ht="15" thickBot="1" x14ac:dyDescent="0.35">
      <c r="G10" s="16"/>
    </row>
    <row r="11" spans="1:14" ht="15" thickBot="1" x14ac:dyDescent="0.35">
      <c r="B11" s="142" t="s">
        <v>29</v>
      </c>
      <c r="C11" s="143"/>
      <c r="D11" s="143"/>
      <c r="E11" s="143"/>
      <c r="F11" s="143"/>
      <c r="G11" s="143"/>
      <c r="H11" s="144"/>
    </row>
    <row r="12" spans="1:14" ht="15" thickBot="1" x14ac:dyDescent="0.35">
      <c r="B12" s="145"/>
      <c r="C12" s="146"/>
      <c r="D12" s="146"/>
      <c r="E12" s="146"/>
      <c r="F12" s="146"/>
      <c r="G12" s="146"/>
      <c r="H12" s="147"/>
    </row>
    <row r="13" spans="1:14" ht="58.2" thickBot="1" x14ac:dyDescent="0.35">
      <c r="B13" s="101" t="s">
        <v>36</v>
      </c>
      <c r="D13" s="104" t="s">
        <v>42</v>
      </c>
      <c r="H13" s="25" t="s">
        <v>38</v>
      </c>
      <c r="I13" s="102" t="s">
        <v>40</v>
      </c>
    </row>
    <row r="14" spans="1:14" x14ac:dyDescent="0.3">
      <c r="B14" s="95"/>
      <c r="D14" s="2"/>
      <c r="H14" s="25"/>
      <c r="I14">
        <v>0</v>
      </c>
    </row>
    <row r="15" spans="1:14" ht="15" customHeight="1" x14ac:dyDescent="0.3">
      <c r="A15" s="2" t="s">
        <v>5</v>
      </c>
      <c r="B15" s="6">
        <f>SUM(F15:F15)</f>
        <v>0</v>
      </c>
      <c r="D15" s="26"/>
      <c r="H15" s="99">
        <f t="shared" ref="H15:H16" si="0">$H$5*I15</f>
        <v>0</v>
      </c>
      <c r="I15">
        <v>0</v>
      </c>
    </row>
    <row r="16" spans="1:14" x14ac:dyDescent="0.3">
      <c r="A16" s="2" t="s">
        <v>6</v>
      </c>
      <c r="B16" s="6">
        <f>SUM(F16:F16)</f>
        <v>0</v>
      </c>
      <c r="D16" s="14"/>
      <c r="H16" s="99">
        <f t="shared" si="0"/>
        <v>0</v>
      </c>
      <c r="I16">
        <v>0</v>
      </c>
    </row>
    <row r="17" spans="1:10" x14ac:dyDescent="0.3">
      <c r="A17" s="2" t="s">
        <v>18</v>
      </c>
      <c r="B17" s="6">
        <f>G5*(11/22)</f>
        <v>3729.4450000000002</v>
      </c>
      <c r="D17" s="79">
        <f t="shared" ref="D17:D26" si="1">B17-H17</f>
        <v>3729.4450000000002</v>
      </c>
      <c r="H17" s="99">
        <f>$H$5*I17</f>
        <v>0</v>
      </c>
      <c r="I17">
        <v>0</v>
      </c>
    </row>
    <row r="18" spans="1:10" x14ac:dyDescent="0.3">
      <c r="A18" s="2" t="s">
        <v>7</v>
      </c>
      <c r="B18" s="6">
        <f>$G$5</f>
        <v>7458.89</v>
      </c>
      <c r="D18" s="79">
        <f t="shared" si="1"/>
        <v>7458.89</v>
      </c>
      <c r="H18" s="99">
        <f>$H$5*I18</f>
        <v>0</v>
      </c>
      <c r="I18">
        <v>0</v>
      </c>
    </row>
    <row r="19" spans="1:10" x14ac:dyDescent="0.3">
      <c r="A19" s="2" t="s">
        <v>8</v>
      </c>
      <c r="B19" s="6">
        <f t="shared" ref="B19:B20" si="2">$G$5</f>
        <v>7458.89</v>
      </c>
      <c r="D19" s="79">
        <f t="shared" si="1"/>
        <v>6426.1007540529627</v>
      </c>
      <c r="H19" s="99">
        <f>$H$5*I19</f>
        <v>1032.7892459470374</v>
      </c>
      <c r="I19">
        <f>3*8</f>
        <v>24</v>
      </c>
      <c r="J19" s="4"/>
    </row>
    <row r="20" spans="1:10" x14ac:dyDescent="0.3">
      <c r="A20" s="2" t="s">
        <v>9</v>
      </c>
      <c r="B20" s="6">
        <f t="shared" si="2"/>
        <v>7458.89</v>
      </c>
      <c r="D20" s="79">
        <f t="shared" si="1"/>
        <v>7458.89</v>
      </c>
      <c r="H20" s="99">
        <f>$H$5*I20</f>
        <v>0</v>
      </c>
      <c r="I20">
        <v>0</v>
      </c>
    </row>
    <row r="21" spans="1:10" x14ac:dyDescent="0.3">
      <c r="A21" s="2" t="s">
        <v>10</v>
      </c>
      <c r="B21" s="6">
        <f>$G$7</f>
        <v>7680.78</v>
      </c>
      <c r="D21" s="79">
        <f t="shared" si="1"/>
        <v>7680.78</v>
      </c>
      <c r="H21" s="99">
        <f>$H$7*I21</f>
        <v>0</v>
      </c>
      <c r="I21">
        <v>0</v>
      </c>
    </row>
    <row r="22" spans="1:10" x14ac:dyDescent="0.3">
      <c r="A22" s="2" t="s">
        <v>11</v>
      </c>
      <c r="B22" s="6">
        <f t="shared" ref="B22:B25" si="3">$G$7</f>
        <v>7680.78</v>
      </c>
      <c r="D22" s="79">
        <f t="shared" si="1"/>
        <v>7680.78</v>
      </c>
      <c r="H22" s="99">
        <f t="shared" ref="H22:H26" si="4">$H$7*I22</f>
        <v>0</v>
      </c>
      <c r="I22">
        <v>0</v>
      </c>
    </row>
    <row r="23" spans="1:10" x14ac:dyDescent="0.3">
      <c r="A23" s="2" t="s">
        <v>12</v>
      </c>
      <c r="B23" s="6">
        <f t="shared" si="3"/>
        <v>7680.78</v>
      </c>
      <c r="D23" s="79">
        <f t="shared" si="1"/>
        <v>6617.2669324410081</v>
      </c>
      <c r="H23" s="99">
        <f>$H$7*I23</f>
        <v>1063.5130675589915</v>
      </c>
      <c r="I23">
        <f>3*8</f>
        <v>24</v>
      </c>
    </row>
    <row r="24" spans="1:10" x14ac:dyDescent="0.3">
      <c r="A24" s="2" t="s">
        <v>13</v>
      </c>
      <c r="B24" s="6">
        <f t="shared" si="3"/>
        <v>7680.78</v>
      </c>
      <c r="D24" s="79">
        <f t="shared" si="1"/>
        <v>6971.771288294005</v>
      </c>
      <c r="H24" s="99">
        <f>$H$7*I24</f>
        <v>709.0087117059943</v>
      </c>
      <c r="I24">
        <f>2*8</f>
        <v>16</v>
      </c>
    </row>
    <row r="25" spans="1:10" x14ac:dyDescent="0.3">
      <c r="A25" s="2" t="s">
        <v>14</v>
      </c>
      <c r="B25" s="6">
        <f t="shared" si="3"/>
        <v>7680.78</v>
      </c>
      <c r="D25" s="79">
        <f t="shared" si="1"/>
        <v>7680.78</v>
      </c>
      <c r="H25" s="99">
        <f t="shared" si="4"/>
        <v>0</v>
      </c>
      <c r="I25">
        <v>0</v>
      </c>
    </row>
    <row r="26" spans="1:10" ht="15" thickBot="1" x14ac:dyDescent="0.35">
      <c r="A26" s="2" t="s">
        <v>15</v>
      </c>
      <c r="B26" s="6">
        <f>$G$7*(11/22)</f>
        <v>3840.39</v>
      </c>
      <c r="D26" s="79">
        <f t="shared" si="1"/>
        <v>3840.39</v>
      </c>
      <c r="H26" s="103">
        <f t="shared" si="4"/>
        <v>0</v>
      </c>
      <c r="I26">
        <v>0</v>
      </c>
    </row>
    <row r="27" spans="1:10" x14ac:dyDescent="0.3">
      <c r="H27" s="100">
        <f>SUM(H15:H26)</f>
        <v>2805.3110252120232</v>
      </c>
    </row>
    <row r="28" spans="1:10" x14ac:dyDescent="0.3">
      <c r="A28" t="s">
        <v>47</v>
      </c>
      <c r="B28" s="17">
        <f>SUM(B15:B26)</f>
        <v>68350.404999999999</v>
      </c>
    </row>
    <row r="29" spans="1:10" x14ac:dyDescent="0.3">
      <c r="A29" t="s">
        <v>48</v>
      </c>
      <c r="B29" s="32" t="e">
        <f>F27+#REF!+#REF!</f>
        <v>#REF!</v>
      </c>
      <c r="H29" s="4"/>
    </row>
    <row r="30" spans="1:10" x14ac:dyDescent="0.3">
      <c r="A30" t="s">
        <v>49</v>
      </c>
      <c r="B30" s="4" t="e">
        <f>B28-B29</f>
        <v>#REF!</v>
      </c>
    </row>
    <row r="31" spans="1:10" x14ac:dyDescent="0.3">
      <c r="D31" s="98" t="s">
        <v>37</v>
      </c>
      <c r="H31" s="94">
        <f>H27/B28</f>
        <v>4.1043078314049831E-2</v>
      </c>
    </row>
    <row r="32" spans="1:10" x14ac:dyDescent="0.3">
      <c r="B32" s="6"/>
    </row>
    <row r="33" spans="2:2" x14ac:dyDescent="0.3">
      <c r="B33" s="6"/>
    </row>
    <row r="34" spans="2:2" x14ac:dyDescent="0.3">
      <c r="B34" s="6"/>
    </row>
  </sheetData>
  <mergeCells count="3">
    <mergeCell ref="J5:K5"/>
    <mergeCell ref="J6:K6"/>
    <mergeCell ref="J7:K7"/>
  </mergeCells>
  <pageMargins left="0.7" right="0.7" top="0.75" bottom="0.75" header="0.3" footer="0.3"/>
  <pageSetup scale="8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43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Z26" sqref="AZ26:BA39"/>
    </sheetView>
  </sheetViews>
  <sheetFormatPr defaultColWidth="9.109375" defaultRowHeight="14.4" outlineLevelRow="1" outlineLevelCol="1" x14ac:dyDescent="0.3"/>
  <cols>
    <col min="1" max="1" width="4.33203125" style="33" customWidth="1"/>
    <col min="2" max="2" width="10.88671875" style="33" bestFit="1" customWidth="1"/>
    <col min="3" max="3" width="9" style="33" hidden="1" customWidth="1" outlineLevel="1"/>
    <col min="4" max="4" width="11.109375" style="33" hidden="1" customWidth="1" outlineLevel="1"/>
    <col min="5" max="5" width="8.5546875" style="33" hidden="1" customWidth="1" outlineLevel="1"/>
    <col min="6" max="6" width="6.109375" style="34" hidden="1" customWidth="1" outlineLevel="1"/>
    <col min="7" max="7" width="7.33203125" style="34" hidden="1" customWidth="1" outlineLevel="1"/>
    <col min="8" max="8" width="7" style="34" hidden="1" customWidth="1" outlineLevel="1"/>
    <col min="9" max="9" width="3.6640625" style="33" bestFit="1" customWidth="1" collapsed="1"/>
    <col min="10" max="10" width="9.33203125" style="33" hidden="1" customWidth="1" outlineLevel="1"/>
    <col min="11" max="11" width="10.44140625" style="33" hidden="1" customWidth="1" outlineLevel="1"/>
    <col min="12" max="15" width="11.44140625" style="33" hidden="1" customWidth="1" outlineLevel="1"/>
    <col min="16" max="16" width="3.6640625" style="33" bestFit="1" customWidth="1" collapsed="1"/>
    <col min="17" max="17" width="9.33203125" style="33" customWidth="1" outlineLevel="1"/>
    <col min="18" max="18" width="10.88671875" style="33" customWidth="1" outlineLevel="1"/>
    <col min="19" max="22" width="11.44140625" style="33" customWidth="1" outlineLevel="1"/>
    <col min="23" max="23" width="3.6640625" style="33" bestFit="1" customWidth="1"/>
    <col min="24" max="24" width="9.33203125" style="33" customWidth="1" outlineLevel="1"/>
    <col min="25" max="25" width="10.88671875" style="33" customWidth="1" outlineLevel="1"/>
    <col min="26" max="29" width="11.88671875" style="33" customWidth="1" outlineLevel="1"/>
    <col min="30" max="30" width="3.6640625" style="33" bestFit="1" customWidth="1"/>
    <col min="31" max="31" width="9.33203125" style="33" hidden="1" customWidth="1" outlineLevel="1"/>
    <col min="32" max="32" width="10.88671875" style="33" hidden="1" customWidth="1" outlineLevel="1"/>
    <col min="33" max="36" width="11.33203125" style="33" hidden="1" customWidth="1" outlineLevel="1"/>
    <col min="37" max="37" width="3.6640625" style="33" bestFit="1" customWidth="1" collapsed="1"/>
    <col min="38" max="38" width="9.33203125" style="33" hidden="1" customWidth="1" outlineLevel="1"/>
    <col min="39" max="39" width="10.88671875" style="33" hidden="1" customWidth="1" outlineLevel="1"/>
    <col min="40" max="43" width="11.33203125" style="33" hidden="1" customWidth="1" outlineLevel="1"/>
    <col min="44" max="44" width="3.6640625" style="33" bestFit="1" customWidth="1" collapsed="1"/>
    <col min="45" max="45" width="9.33203125" style="33" hidden="1" customWidth="1" outlineLevel="1"/>
    <col min="46" max="46" width="10.88671875" style="33" hidden="1" customWidth="1" outlineLevel="1"/>
    <col min="47" max="50" width="11.33203125" style="33" hidden="1" customWidth="1" outlineLevel="1"/>
    <col min="51" max="51" width="3.6640625" style="33" bestFit="1" customWidth="1" collapsed="1"/>
    <col min="52" max="52" width="10.5546875" style="33" bestFit="1" customWidth="1"/>
    <col min="53" max="16384" width="9.109375" style="33"/>
  </cols>
  <sheetData>
    <row r="1" spans="2:51" ht="15" customHeight="1" x14ac:dyDescent="0.3">
      <c r="C1" s="165" t="s">
        <v>16</v>
      </c>
      <c r="D1" s="165"/>
      <c r="E1" s="165"/>
      <c r="F1" s="165"/>
      <c r="G1" s="165"/>
      <c r="H1" s="165"/>
      <c r="I1" s="166" t="str">
        <f>C1</f>
        <v>2017-2018</v>
      </c>
      <c r="J1" s="167" t="s">
        <v>19</v>
      </c>
      <c r="K1" s="167"/>
      <c r="L1" s="167"/>
      <c r="M1" s="167"/>
      <c r="N1" s="167"/>
      <c r="O1" s="167"/>
      <c r="P1" s="168" t="str">
        <f>J1</f>
        <v>2018-2019</v>
      </c>
      <c r="Q1" s="169" t="s">
        <v>26</v>
      </c>
      <c r="R1" s="169"/>
      <c r="S1" s="169"/>
      <c r="T1" s="169"/>
      <c r="U1" s="169"/>
      <c r="V1" s="169"/>
      <c r="W1" s="170" t="str">
        <f>Q1</f>
        <v>2019-2020</v>
      </c>
      <c r="X1" s="171" t="s">
        <v>29</v>
      </c>
      <c r="Y1" s="172"/>
      <c r="Z1" s="172"/>
      <c r="AA1" s="172"/>
      <c r="AB1" s="172"/>
      <c r="AC1" s="172"/>
      <c r="AD1" s="173" t="str">
        <f>X1</f>
        <v>2020-2021</v>
      </c>
      <c r="AE1" s="174" t="s">
        <v>30</v>
      </c>
      <c r="AF1" s="175"/>
      <c r="AG1" s="175"/>
      <c r="AH1" s="175"/>
      <c r="AI1" s="175"/>
      <c r="AJ1" s="175"/>
      <c r="AK1" s="176" t="str">
        <f>AE1</f>
        <v>2021-2022</v>
      </c>
      <c r="AL1" s="177" t="s">
        <v>31</v>
      </c>
      <c r="AM1" s="178"/>
      <c r="AN1" s="178"/>
      <c r="AO1" s="178"/>
      <c r="AP1" s="178"/>
      <c r="AQ1" s="178"/>
      <c r="AR1" s="179" t="str">
        <f>AL1</f>
        <v>2022-2023</v>
      </c>
      <c r="AS1" s="180" t="s">
        <v>31</v>
      </c>
      <c r="AT1" s="181"/>
      <c r="AU1" s="181"/>
      <c r="AV1" s="181"/>
      <c r="AW1" s="181"/>
      <c r="AX1" s="181"/>
      <c r="AY1" s="164" t="str">
        <f>AS1</f>
        <v>2022-2023</v>
      </c>
    </row>
    <row r="2" spans="2:51" ht="15.75" customHeight="1" x14ac:dyDescent="0.3">
      <c r="I2" s="166"/>
      <c r="M2" s="34"/>
      <c r="N2" s="34"/>
      <c r="O2" s="34"/>
      <c r="P2" s="168"/>
      <c r="T2" s="34"/>
      <c r="U2" s="34"/>
      <c r="V2" s="34"/>
      <c r="W2" s="170"/>
      <c r="AA2" s="34"/>
      <c r="AB2" s="34"/>
      <c r="AC2" s="34"/>
      <c r="AD2" s="173"/>
      <c r="AH2" s="34"/>
      <c r="AI2" s="34"/>
      <c r="AJ2" s="34"/>
      <c r="AK2" s="176"/>
      <c r="AO2" s="34"/>
      <c r="AP2" s="34"/>
      <c r="AQ2" s="34"/>
      <c r="AR2" s="179"/>
      <c r="AV2" s="34"/>
      <c r="AW2" s="34"/>
      <c r="AX2" s="34"/>
      <c r="AY2" s="164"/>
    </row>
    <row r="3" spans="2:51" ht="15" customHeight="1" x14ac:dyDescent="0.3">
      <c r="I3" s="166"/>
      <c r="L3" s="80">
        <v>43267</v>
      </c>
      <c r="M3" s="81">
        <v>43359</v>
      </c>
      <c r="N3" s="82">
        <v>43450</v>
      </c>
      <c r="O3" s="82">
        <v>43540</v>
      </c>
      <c r="P3" s="168"/>
      <c r="S3" s="80">
        <v>43632</v>
      </c>
      <c r="T3" s="81">
        <v>43724</v>
      </c>
      <c r="U3" s="82">
        <v>43815</v>
      </c>
      <c r="V3" s="82">
        <v>43906</v>
      </c>
      <c r="W3" s="170"/>
      <c r="Z3" s="80">
        <v>43998</v>
      </c>
      <c r="AA3" s="81">
        <v>44090</v>
      </c>
      <c r="AB3" s="82">
        <v>44181</v>
      </c>
      <c r="AC3" s="82">
        <v>44271</v>
      </c>
      <c r="AD3" s="173"/>
      <c r="AG3" s="80">
        <v>44363</v>
      </c>
      <c r="AH3" s="81">
        <v>44455</v>
      </c>
      <c r="AI3" s="82">
        <v>44546</v>
      </c>
      <c r="AJ3" s="82">
        <v>44636</v>
      </c>
      <c r="AK3" s="176"/>
      <c r="AN3" s="80">
        <v>44728</v>
      </c>
      <c r="AO3" s="81">
        <v>44820</v>
      </c>
      <c r="AP3" s="82">
        <v>44911</v>
      </c>
      <c r="AQ3" s="82">
        <v>45001</v>
      </c>
      <c r="AR3" s="179"/>
      <c r="AU3" s="80">
        <v>45093</v>
      </c>
      <c r="AV3" s="81">
        <v>45185</v>
      </c>
      <c r="AW3" s="82">
        <v>45276</v>
      </c>
      <c r="AX3" s="82">
        <v>45367</v>
      </c>
      <c r="AY3" s="164"/>
    </row>
    <row r="4" spans="2:51" ht="15.75" customHeight="1" thickBot="1" x14ac:dyDescent="0.35">
      <c r="I4" s="166"/>
      <c r="L4" s="80">
        <v>43358</v>
      </c>
      <c r="M4" s="81">
        <v>43449</v>
      </c>
      <c r="N4" s="82">
        <v>43539</v>
      </c>
      <c r="O4" s="82">
        <v>43631</v>
      </c>
      <c r="P4" s="168"/>
      <c r="S4" s="80">
        <v>43723</v>
      </c>
      <c r="T4" s="81">
        <v>43814</v>
      </c>
      <c r="U4" s="82">
        <v>43905</v>
      </c>
      <c r="V4" s="82">
        <v>43997</v>
      </c>
      <c r="W4" s="170"/>
      <c r="Z4" s="80">
        <v>44089</v>
      </c>
      <c r="AA4" s="81">
        <v>44180</v>
      </c>
      <c r="AB4" s="82">
        <v>44270</v>
      </c>
      <c r="AC4" s="82">
        <v>44362</v>
      </c>
      <c r="AD4" s="173"/>
      <c r="AG4" s="80">
        <v>44454</v>
      </c>
      <c r="AH4" s="81">
        <v>44545</v>
      </c>
      <c r="AI4" s="82">
        <v>44635</v>
      </c>
      <c r="AJ4" s="82">
        <v>44727</v>
      </c>
      <c r="AK4" s="176"/>
      <c r="AN4" s="80">
        <v>44819</v>
      </c>
      <c r="AO4" s="81">
        <v>44910</v>
      </c>
      <c r="AP4" s="82">
        <v>45000</v>
      </c>
      <c r="AQ4" s="82">
        <v>45092</v>
      </c>
      <c r="AR4" s="179"/>
      <c r="AU4" s="80">
        <v>45184</v>
      </c>
      <c r="AV4" s="81">
        <v>45275</v>
      </c>
      <c r="AW4" s="82">
        <v>45366</v>
      </c>
      <c r="AX4" s="82">
        <v>45458</v>
      </c>
      <c r="AY4" s="164"/>
    </row>
    <row r="5" spans="2:51" s="34" customFormat="1" x14ac:dyDescent="0.3">
      <c r="C5" s="160" t="s">
        <v>17</v>
      </c>
      <c r="D5" s="162" t="s">
        <v>20</v>
      </c>
      <c r="E5" s="157" t="s">
        <v>21</v>
      </c>
      <c r="F5" s="158"/>
      <c r="G5" s="158"/>
      <c r="H5" s="159"/>
      <c r="I5" s="166"/>
      <c r="J5" s="160" t="s">
        <v>17</v>
      </c>
      <c r="K5" s="162" t="s">
        <v>20</v>
      </c>
      <c r="L5" s="157" t="s">
        <v>21</v>
      </c>
      <c r="M5" s="158"/>
      <c r="N5" s="158"/>
      <c r="O5" s="159"/>
      <c r="P5" s="168"/>
      <c r="Q5" s="160" t="s">
        <v>17</v>
      </c>
      <c r="R5" s="162" t="s">
        <v>20</v>
      </c>
      <c r="S5" s="157" t="s">
        <v>21</v>
      </c>
      <c r="T5" s="158"/>
      <c r="U5" s="158"/>
      <c r="V5" s="159"/>
      <c r="W5" s="170"/>
      <c r="X5" s="160" t="s">
        <v>17</v>
      </c>
      <c r="Y5" s="162" t="s">
        <v>20</v>
      </c>
      <c r="Z5" s="157" t="s">
        <v>21</v>
      </c>
      <c r="AA5" s="158"/>
      <c r="AB5" s="158"/>
      <c r="AC5" s="159"/>
      <c r="AD5" s="173"/>
      <c r="AE5" s="160" t="s">
        <v>17</v>
      </c>
      <c r="AF5" s="162" t="s">
        <v>20</v>
      </c>
      <c r="AG5" s="157" t="s">
        <v>21</v>
      </c>
      <c r="AH5" s="158"/>
      <c r="AI5" s="158"/>
      <c r="AJ5" s="159"/>
      <c r="AK5" s="176"/>
      <c r="AL5" s="160" t="s">
        <v>17</v>
      </c>
      <c r="AM5" s="162" t="s">
        <v>20</v>
      </c>
      <c r="AN5" s="157" t="s">
        <v>21</v>
      </c>
      <c r="AO5" s="158"/>
      <c r="AP5" s="158"/>
      <c r="AQ5" s="159"/>
      <c r="AR5" s="179"/>
      <c r="AS5" s="160" t="s">
        <v>17</v>
      </c>
      <c r="AT5" s="162" t="s">
        <v>20</v>
      </c>
      <c r="AU5" s="157" t="s">
        <v>21</v>
      </c>
      <c r="AV5" s="158"/>
      <c r="AW5" s="158"/>
      <c r="AX5" s="159"/>
      <c r="AY5" s="164"/>
    </row>
    <row r="6" spans="2:51" s="34" customFormat="1" ht="15" thickBot="1" x14ac:dyDescent="0.35">
      <c r="C6" s="161"/>
      <c r="D6" s="163"/>
      <c r="E6" s="35" t="s">
        <v>22</v>
      </c>
      <c r="F6" s="36" t="s">
        <v>23</v>
      </c>
      <c r="G6" s="36" t="s">
        <v>24</v>
      </c>
      <c r="H6" s="37" t="s">
        <v>25</v>
      </c>
      <c r="I6" s="166"/>
      <c r="J6" s="161"/>
      <c r="K6" s="163"/>
      <c r="L6" s="35" t="s">
        <v>22</v>
      </c>
      <c r="M6" s="83" t="s">
        <v>23</v>
      </c>
      <c r="N6" s="84" t="s">
        <v>24</v>
      </c>
      <c r="O6" s="85" t="s">
        <v>25</v>
      </c>
      <c r="P6" s="168"/>
      <c r="Q6" s="161"/>
      <c r="R6" s="163"/>
      <c r="S6" s="35" t="s">
        <v>22</v>
      </c>
      <c r="T6" s="36" t="s">
        <v>23</v>
      </c>
      <c r="U6" s="36" t="s">
        <v>24</v>
      </c>
      <c r="V6" s="37" t="s">
        <v>25</v>
      </c>
      <c r="W6" s="170"/>
      <c r="X6" s="161"/>
      <c r="Y6" s="163"/>
      <c r="Z6" s="35" t="s">
        <v>22</v>
      </c>
      <c r="AA6" s="36" t="s">
        <v>23</v>
      </c>
      <c r="AB6" s="36" t="s">
        <v>24</v>
      </c>
      <c r="AC6" s="37" t="s">
        <v>25</v>
      </c>
      <c r="AD6" s="173"/>
      <c r="AE6" s="161"/>
      <c r="AF6" s="163"/>
      <c r="AG6" s="35" t="s">
        <v>22</v>
      </c>
      <c r="AH6" s="36" t="s">
        <v>23</v>
      </c>
      <c r="AI6" s="36" t="s">
        <v>24</v>
      </c>
      <c r="AJ6" s="37" t="s">
        <v>25</v>
      </c>
      <c r="AK6" s="176"/>
      <c r="AL6" s="161"/>
      <c r="AM6" s="163"/>
      <c r="AN6" s="35" t="s">
        <v>22</v>
      </c>
      <c r="AO6" s="36" t="s">
        <v>23</v>
      </c>
      <c r="AP6" s="36" t="s">
        <v>24</v>
      </c>
      <c r="AQ6" s="37" t="s">
        <v>25</v>
      </c>
      <c r="AR6" s="179"/>
      <c r="AS6" s="161"/>
      <c r="AT6" s="163"/>
      <c r="AU6" s="35" t="s">
        <v>22</v>
      </c>
      <c r="AV6" s="36" t="s">
        <v>23</v>
      </c>
      <c r="AW6" s="36" t="s">
        <v>24</v>
      </c>
      <c r="AX6" s="37" t="s">
        <v>25</v>
      </c>
      <c r="AY6" s="164"/>
    </row>
    <row r="7" spans="2:51" x14ac:dyDescent="0.3">
      <c r="B7" s="38" t="s">
        <v>15</v>
      </c>
      <c r="C7" s="39">
        <v>21</v>
      </c>
      <c r="D7" s="39">
        <v>0</v>
      </c>
      <c r="E7" s="40">
        <f>D7</f>
        <v>0</v>
      </c>
      <c r="F7" s="41"/>
      <c r="G7" s="41"/>
      <c r="H7" s="42"/>
      <c r="I7" s="43"/>
      <c r="J7" s="44">
        <f>C19</f>
        <v>21</v>
      </c>
      <c r="K7" s="43"/>
      <c r="L7" s="40">
        <f>C19-D19</f>
        <v>10</v>
      </c>
      <c r="M7" s="41"/>
      <c r="N7" s="41"/>
      <c r="O7" s="45"/>
      <c r="P7" s="46"/>
      <c r="Q7" s="44">
        <f>J19</f>
        <v>20</v>
      </c>
      <c r="R7" s="43"/>
      <c r="S7" s="40">
        <f>J19-K19</f>
        <v>10</v>
      </c>
      <c r="T7" s="41"/>
      <c r="U7" s="41"/>
      <c r="V7" s="45"/>
      <c r="X7" s="44">
        <f>Q19</f>
        <v>22</v>
      </c>
      <c r="Y7" s="43"/>
      <c r="Z7" s="40">
        <f>Q19-R19</f>
        <v>11</v>
      </c>
      <c r="AA7" s="41"/>
      <c r="AB7" s="41"/>
      <c r="AC7" s="45"/>
      <c r="AE7" s="44">
        <f>X19</f>
        <v>22</v>
      </c>
      <c r="AF7" s="43"/>
      <c r="AG7" s="40">
        <f>X19-Y19</f>
        <v>11</v>
      </c>
      <c r="AH7" s="41"/>
      <c r="AI7" s="41"/>
      <c r="AJ7" s="45"/>
      <c r="AL7" s="44">
        <f>AE19</f>
        <v>22</v>
      </c>
      <c r="AM7" s="43"/>
      <c r="AN7" s="40">
        <f>AE19-AF19</f>
        <v>11</v>
      </c>
      <c r="AO7" s="41"/>
      <c r="AP7" s="41"/>
      <c r="AQ7" s="45"/>
      <c r="AR7" s="86"/>
      <c r="AS7" s="44">
        <f>AL19</f>
        <v>22</v>
      </c>
      <c r="AT7" s="43"/>
      <c r="AU7" s="40">
        <f>AL19-AM19</f>
        <v>11</v>
      </c>
      <c r="AV7" s="41"/>
      <c r="AW7" s="41"/>
      <c r="AX7" s="45"/>
      <c r="AY7" s="86"/>
    </row>
    <row r="8" spans="2:51" x14ac:dyDescent="0.3">
      <c r="B8" s="38" t="s">
        <v>5</v>
      </c>
      <c r="C8" s="39">
        <v>20</v>
      </c>
      <c r="D8" s="39">
        <v>0</v>
      </c>
      <c r="E8" s="40">
        <v>20</v>
      </c>
      <c r="F8" s="41">
        <v>0</v>
      </c>
      <c r="G8" s="41">
        <v>0</v>
      </c>
      <c r="H8" s="47">
        <v>0</v>
      </c>
      <c r="I8" s="43"/>
      <c r="J8" s="44">
        <v>22</v>
      </c>
      <c r="K8" s="43">
        <v>0</v>
      </c>
      <c r="L8" s="40">
        <f>J8</f>
        <v>22</v>
      </c>
      <c r="M8" s="41"/>
      <c r="N8" s="41"/>
      <c r="O8" s="48"/>
      <c r="P8" s="46"/>
      <c r="Q8" s="44">
        <v>23</v>
      </c>
      <c r="R8" s="43">
        <v>0</v>
      </c>
      <c r="S8" s="40">
        <f>Q8</f>
        <v>23</v>
      </c>
      <c r="T8" s="41"/>
      <c r="U8" s="41"/>
      <c r="V8" s="48"/>
      <c r="X8" s="44">
        <v>23</v>
      </c>
      <c r="Y8" s="43">
        <v>0</v>
      </c>
      <c r="Z8" s="40">
        <f>X8</f>
        <v>23</v>
      </c>
      <c r="AA8" s="41"/>
      <c r="AB8" s="41"/>
      <c r="AC8" s="48"/>
      <c r="AE8" s="44">
        <v>22</v>
      </c>
      <c r="AF8" s="43">
        <v>0</v>
      </c>
      <c r="AG8" s="40">
        <f>AE8</f>
        <v>22</v>
      </c>
      <c r="AH8" s="41"/>
      <c r="AI8" s="41"/>
      <c r="AJ8" s="48"/>
      <c r="AL8" s="44">
        <v>21</v>
      </c>
      <c r="AM8" s="43">
        <v>0</v>
      </c>
      <c r="AN8" s="40">
        <f>AL8</f>
        <v>21</v>
      </c>
      <c r="AO8" s="41"/>
      <c r="AP8" s="41"/>
      <c r="AQ8" s="48"/>
      <c r="AR8" s="86"/>
      <c r="AS8" s="44">
        <v>21</v>
      </c>
      <c r="AT8" s="43">
        <v>0</v>
      </c>
      <c r="AU8" s="40">
        <f>AS8</f>
        <v>21</v>
      </c>
      <c r="AV8" s="41"/>
      <c r="AW8" s="41"/>
      <c r="AX8" s="48"/>
      <c r="AY8" s="86"/>
    </row>
    <row r="9" spans="2:51" x14ac:dyDescent="0.3">
      <c r="B9" s="38" t="s">
        <v>6</v>
      </c>
      <c r="C9" s="39">
        <v>23</v>
      </c>
      <c r="D9" s="39">
        <v>0</v>
      </c>
      <c r="E9" s="40">
        <v>23</v>
      </c>
      <c r="F9" s="41">
        <v>0</v>
      </c>
      <c r="G9" s="41">
        <v>0</v>
      </c>
      <c r="H9" s="47">
        <v>0</v>
      </c>
      <c r="I9" s="43"/>
      <c r="J9" s="44">
        <v>23</v>
      </c>
      <c r="K9" s="43">
        <v>0</v>
      </c>
      <c r="L9" s="40">
        <f>J9</f>
        <v>23</v>
      </c>
      <c r="M9" s="41"/>
      <c r="N9" s="41"/>
      <c r="O9" s="48"/>
      <c r="P9" s="46"/>
      <c r="Q9" s="44">
        <v>22</v>
      </c>
      <c r="R9" s="43">
        <v>0</v>
      </c>
      <c r="S9" s="40">
        <f>Q9</f>
        <v>22</v>
      </c>
      <c r="T9" s="41"/>
      <c r="U9" s="41"/>
      <c r="V9" s="48"/>
      <c r="X9" s="44">
        <v>21</v>
      </c>
      <c r="Y9" s="43">
        <v>0</v>
      </c>
      <c r="Z9" s="40">
        <v>21</v>
      </c>
      <c r="AA9" s="41"/>
      <c r="AB9" s="41"/>
      <c r="AC9" s="48"/>
      <c r="AE9" s="44">
        <v>22</v>
      </c>
      <c r="AF9" s="43">
        <v>0</v>
      </c>
      <c r="AG9" s="40">
        <v>21</v>
      </c>
      <c r="AH9" s="41"/>
      <c r="AI9" s="41"/>
      <c r="AJ9" s="48"/>
      <c r="AL9" s="44">
        <v>23</v>
      </c>
      <c r="AM9" s="43">
        <v>0</v>
      </c>
      <c r="AN9" s="40">
        <v>21</v>
      </c>
      <c r="AO9" s="41"/>
      <c r="AP9" s="41"/>
      <c r="AQ9" s="48"/>
      <c r="AR9" s="86"/>
      <c r="AS9" s="44">
        <v>23</v>
      </c>
      <c r="AT9" s="43">
        <v>0</v>
      </c>
      <c r="AU9" s="40">
        <v>23</v>
      </c>
      <c r="AV9" s="41"/>
      <c r="AW9" s="41"/>
      <c r="AX9" s="48"/>
      <c r="AY9" s="86"/>
    </row>
    <row r="10" spans="2:51" x14ac:dyDescent="0.3">
      <c r="B10" s="38" t="s">
        <v>18</v>
      </c>
      <c r="C10" s="39">
        <v>21</v>
      </c>
      <c r="D10" s="39">
        <v>10</v>
      </c>
      <c r="E10" s="40">
        <v>11</v>
      </c>
      <c r="F10" s="49">
        <v>10</v>
      </c>
      <c r="G10" s="41">
        <v>0</v>
      </c>
      <c r="H10" s="47">
        <v>0</v>
      </c>
      <c r="I10" s="43"/>
      <c r="J10" s="44">
        <v>20</v>
      </c>
      <c r="K10" s="43">
        <v>10</v>
      </c>
      <c r="L10" s="40">
        <f>J10-K10</f>
        <v>10</v>
      </c>
      <c r="M10" s="49">
        <f>K10</f>
        <v>10</v>
      </c>
      <c r="N10" s="41"/>
      <c r="O10" s="48"/>
      <c r="P10" s="46"/>
      <c r="Q10" s="44">
        <v>21</v>
      </c>
      <c r="R10" s="43">
        <v>11</v>
      </c>
      <c r="S10" s="40">
        <f>Q10-R10</f>
        <v>10</v>
      </c>
      <c r="T10" s="49">
        <f>R10</f>
        <v>11</v>
      </c>
      <c r="U10" s="41"/>
      <c r="V10" s="48"/>
      <c r="X10" s="44">
        <v>22</v>
      </c>
      <c r="Y10" s="43">
        <v>11</v>
      </c>
      <c r="Z10" s="40">
        <v>11</v>
      </c>
      <c r="AA10" s="49">
        <f>Y10</f>
        <v>11</v>
      </c>
      <c r="AB10" s="41"/>
      <c r="AC10" s="48"/>
      <c r="AE10" s="44">
        <v>22</v>
      </c>
      <c r="AF10" s="43">
        <v>11</v>
      </c>
      <c r="AG10" s="40">
        <v>11</v>
      </c>
      <c r="AH10" s="49">
        <f>AF10</f>
        <v>11</v>
      </c>
      <c r="AI10" s="41"/>
      <c r="AJ10" s="48"/>
      <c r="AL10" s="44">
        <v>22</v>
      </c>
      <c r="AM10" s="43">
        <v>11</v>
      </c>
      <c r="AN10" s="40">
        <v>11</v>
      </c>
      <c r="AO10" s="49">
        <f>AM10</f>
        <v>11</v>
      </c>
      <c r="AP10" s="41"/>
      <c r="AQ10" s="48"/>
      <c r="AS10" s="44">
        <v>22</v>
      </c>
      <c r="AT10" s="43">
        <v>11</v>
      </c>
      <c r="AU10" s="40">
        <v>11</v>
      </c>
      <c r="AV10" s="49">
        <v>11</v>
      </c>
      <c r="AW10" s="41"/>
      <c r="AX10" s="48"/>
      <c r="AY10" s="86"/>
    </row>
    <row r="11" spans="2:51" x14ac:dyDescent="0.3">
      <c r="B11" s="38" t="s">
        <v>7</v>
      </c>
      <c r="C11" s="39">
        <v>22</v>
      </c>
      <c r="D11" s="39">
        <f t="shared" ref="D11:D18" si="0">C11</f>
        <v>22</v>
      </c>
      <c r="E11" s="50">
        <v>0</v>
      </c>
      <c r="F11" s="49">
        <v>22</v>
      </c>
      <c r="G11" s="41">
        <v>0</v>
      </c>
      <c r="H11" s="47">
        <v>0</v>
      </c>
      <c r="I11" s="43"/>
      <c r="J11" s="44">
        <v>23</v>
      </c>
      <c r="K11" s="43">
        <v>23</v>
      </c>
      <c r="L11" s="50"/>
      <c r="M11" s="49">
        <f>K11</f>
        <v>23</v>
      </c>
      <c r="N11" s="41"/>
      <c r="O11" s="48"/>
      <c r="P11" s="46"/>
      <c r="Q11" s="44">
        <v>23</v>
      </c>
      <c r="R11" s="43">
        <f t="shared" ref="R11:R18" si="1">Q11</f>
        <v>23</v>
      </c>
      <c r="S11" s="50"/>
      <c r="T11" s="49">
        <f>R11</f>
        <v>23</v>
      </c>
      <c r="U11" s="41"/>
      <c r="V11" s="48"/>
      <c r="X11" s="44">
        <v>22</v>
      </c>
      <c r="Y11" s="43">
        <f t="shared" ref="Y11:Y18" si="2">X11</f>
        <v>22</v>
      </c>
      <c r="Z11" s="50"/>
      <c r="AA11" s="49">
        <v>22</v>
      </c>
      <c r="AB11" s="41"/>
      <c r="AC11" s="48"/>
      <c r="AE11" s="44">
        <v>21</v>
      </c>
      <c r="AF11" s="43">
        <f t="shared" ref="AF11:AF18" si="3">AE11</f>
        <v>21</v>
      </c>
      <c r="AG11" s="50"/>
      <c r="AH11" s="49">
        <v>22</v>
      </c>
      <c r="AI11" s="41"/>
      <c r="AJ11" s="48"/>
      <c r="AL11" s="44">
        <v>21</v>
      </c>
      <c r="AM11" s="43">
        <f t="shared" ref="AM11:AM18" si="4">AL11</f>
        <v>21</v>
      </c>
      <c r="AN11" s="50"/>
      <c r="AO11" s="49">
        <v>22</v>
      </c>
      <c r="AP11" s="41"/>
      <c r="AQ11" s="48"/>
      <c r="AS11" s="44">
        <v>21</v>
      </c>
      <c r="AT11" s="43">
        <f t="shared" ref="AT11:AT18" si="5">AS11</f>
        <v>21</v>
      </c>
      <c r="AU11" s="50"/>
      <c r="AV11" s="49">
        <v>22</v>
      </c>
      <c r="AW11" s="41"/>
      <c r="AX11" s="48"/>
      <c r="AY11" s="86"/>
    </row>
    <row r="12" spans="2:51" x14ac:dyDescent="0.3">
      <c r="B12" s="38" t="s">
        <v>8</v>
      </c>
      <c r="C12" s="39">
        <v>22</v>
      </c>
      <c r="D12" s="39">
        <f t="shared" si="0"/>
        <v>22</v>
      </c>
      <c r="E12" s="50">
        <v>0</v>
      </c>
      <c r="F12" s="49">
        <v>22</v>
      </c>
      <c r="G12" s="41">
        <v>0</v>
      </c>
      <c r="H12" s="47">
        <v>0</v>
      </c>
      <c r="I12" s="43"/>
      <c r="J12" s="44">
        <v>22</v>
      </c>
      <c r="K12" s="43">
        <v>22</v>
      </c>
      <c r="L12" s="50"/>
      <c r="M12" s="49">
        <f>K12</f>
        <v>22</v>
      </c>
      <c r="N12" s="41"/>
      <c r="O12" s="48"/>
      <c r="P12" s="46"/>
      <c r="Q12" s="44">
        <v>21</v>
      </c>
      <c r="R12" s="43">
        <f t="shared" si="1"/>
        <v>21</v>
      </c>
      <c r="S12" s="50"/>
      <c r="T12" s="49">
        <f>R12</f>
        <v>21</v>
      </c>
      <c r="U12" s="41"/>
      <c r="V12" s="48"/>
      <c r="X12" s="44">
        <v>21</v>
      </c>
      <c r="Y12" s="43">
        <f t="shared" si="2"/>
        <v>21</v>
      </c>
      <c r="Z12" s="50"/>
      <c r="AA12" s="49">
        <f>Y12</f>
        <v>21</v>
      </c>
      <c r="AB12" s="41"/>
      <c r="AC12" s="48"/>
      <c r="AE12" s="44">
        <v>22</v>
      </c>
      <c r="AF12" s="43">
        <f t="shared" si="3"/>
        <v>22</v>
      </c>
      <c r="AG12" s="50"/>
      <c r="AH12" s="49">
        <f>AF12</f>
        <v>22</v>
      </c>
      <c r="AI12" s="41"/>
      <c r="AJ12" s="48"/>
      <c r="AL12" s="44">
        <v>22</v>
      </c>
      <c r="AM12" s="43">
        <f t="shared" si="4"/>
        <v>22</v>
      </c>
      <c r="AN12" s="50"/>
      <c r="AO12" s="49">
        <f>AM12</f>
        <v>22</v>
      </c>
      <c r="AP12" s="41"/>
      <c r="AQ12" s="48"/>
      <c r="AS12" s="44">
        <v>22</v>
      </c>
      <c r="AT12" s="43">
        <f t="shared" si="5"/>
        <v>22</v>
      </c>
      <c r="AU12" s="50"/>
      <c r="AV12" s="49">
        <f>AT12</f>
        <v>22</v>
      </c>
      <c r="AW12" s="41"/>
      <c r="AX12" s="48"/>
      <c r="AY12" s="86"/>
    </row>
    <row r="13" spans="2:51" x14ac:dyDescent="0.3">
      <c r="B13" s="38" t="s">
        <v>9</v>
      </c>
      <c r="C13" s="39">
        <v>21</v>
      </c>
      <c r="D13" s="39">
        <f t="shared" si="0"/>
        <v>21</v>
      </c>
      <c r="E13" s="50">
        <v>0</v>
      </c>
      <c r="F13" s="49">
        <v>11</v>
      </c>
      <c r="G13" s="49">
        <v>10</v>
      </c>
      <c r="H13" s="47">
        <v>0</v>
      </c>
      <c r="I13" s="43"/>
      <c r="J13" s="44">
        <v>21</v>
      </c>
      <c r="K13" s="43">
        <v>21</v>
      </c>
      <c r="L13" s="50"/>
      <c r="M13" s="49">
        <v>10</v>
      </c>
      <c r="N13" s="49">
        <v>11</v>
      </c>
      <c r="O13" s="48"/>
      <c r="P13" s="46"/>
      <c r="Q13" s="44">
        <v>22</v>
      </c>
      <c r="R13" s="43">
        <f t="shared" si="1"/>
        <v>22</v>
      </c>
      <c r="S13" s="50"/>
      <c r="T13" s="49">
        <v>10</v>
      </c>
      <c r="U13" s="49">
        <f>R13-T13</f>
        <v>12</v>
      </c>
      <c r="V13" s="48"/>
      <c r="X13" s="44">
        <v>23</v>
      </c>
      <c r="Y13" s="43">
        <f t="shared" si="2"/>
        <v>23</v>
      </c>
      <c r="Z13" s="50"/>
      <c r="AA13" s="49">
        <v>11</v>
      </c>
      <c r="AB13" s="49">
        <f>Y13-AA13</f>
        <v>12</v>
      </c>
      <c r="AC13" s="48"/>
      <c r="AE13" s="44">
        <v>23</v>
      </c>
      <c r="AF13" s="43">
        <f t="shared" si="3"/>
        <v>23</v>
      </c>
      <c r="AG13" s="50"/>
      <c r="AH13" s="49">
        <v>11</v>
      </c>
      <c r="AI13" s="49">
        <f>AF13-AH13</f>
        <v>12</v>
      </c>
      <c r="AJ13" s="48"/>
      <c r="AL13" s="44">
        <v>22</v>
      </c>
      <c r="AM13" s="43">
        <f t="shared" si="4"/>
        <v>22</v>
      </c>
      <c r="AN13" s="50"/>
      <c r="AO13" s="49">
        <v>11</v>
      </c>
      <c r="AP13" s="49">
        <f>AM13-AO13</f>
        <v>11</v>
      </c>
      <c r="AQ13" s="48"/>
      <c r="AS13" s="44">
        <v>22</v>
      </c>
      <c r="AT13" s="43">
        <f t="shared" si="5"/>
        <v>22</v>
      </c>
      <c r="AU13" s="50"/>
      <c r="AV13" s="49">
        <v>11</v>
      </c>
      <c r="AW13" s="49">
        <v>11</v>
      </c>
      <c r="AX13" s="48"/>
      <c r="AY13" s="86"/>
    </row>
    <row r="14" spans="2:51" x14ac:dyDescent="0.3">
      <c r="B14" s="38" t="s">
        <v>10</v>
      </c>
      <c r="C14" s="39">
        <v>23</v>
      </c>
      <c r="D14" s="39">
        <f t="shared" si="0"/>
        <v>23</v>
      </c>
      <c r="E14" s="50">
        <v>0</v>
      </c>
      <c r="F14" s="41">
        <v>0</v>
      </c>
      <c r="G14" s="49">
        <v>23</v>
      </c>
      <c r="H14" s="47">
        <v>0</v>
      </c>
      <c r="I14" s="43"/>
      <c r="J14" s="44">
        <v>23</v>
      </c>
      <c r="K14" s="43">
        <f>J14</f>
        <v>23</v>
      </c>
      <c r="L14" s="50"/>
      <c r="M14" s="41"/>
      <c r="N14" s="49">
        <v>23</v>
      </c>
      <c r="O14" s="48"/>
      <c r="P14" s="46"/>
      <c r="Q14" s="44">
        <v>23</v>
      </c>
      <c r="R14" s="43">
        <f t="shared" si="1"/>
        <v>23</v>
      </c>
      <c r="S14" s="50"/>
      <c r="T14" s="41"/>
      <c r="U14" s="49">
        <f>R14</f>
        <v>23</v>
      </c>
      <c r="V14" s="48"/>
      <c r="X14" s="44">
        <v>21</v>
      </c>
      <c r="Y14" s="43">
        <f t="shared" si="2"/>
        <v>21</v>
      </c>
      <c r="Z14" s="50"/>
      <c r="AA14" s="41"/>
      <c r="AB14" s="49">
        <v>21</v>
      </c>
      <c r="AC14" s="48"/>
      <c r="AE14" s="44">
        <v>21</v>
      </c>
      <c r="AF14" s="43">
        <f t="shared" si="3"/>
        <v>21</v>
      </c>
      <c r="AG14" s="50"/>
      <c r="AH14" s="41"/>
      <c r="AI14" s="49">
        <f>AF14</f>
        <v>21</v>
      </c>
      <c r="AJ14" s="48"/>
      <c r="AL14" s="44">
        <v>22</v>
      </c>
      <c r="AM14" s="43">
        <f t="shared" si="4"/>
        <v>22</v>
      </c>
      <c r="AN14" s="50"/>
      <c r="AO14" s="41"/>
      <c r="AP14" s="49">
        <f>AM14</f>
        <v>22</v>
      </c>
      <c r="AQ14" s="48"/>
      <c r="AS14" s="44">
        <v>22</v>
      </c>
      <c r="AT14" s="43">
        <f t="shared" si="5"/>
        <v>22</v>
      </c>
      <c r="AU14" s="50"/>
      <c r="AV14" s="41"/>
      <c r="AW14" s="49">
        <f>AT14</f>
        <v>22</v>
      </c>
      <c r="AX14" s="48"/>
      <c r="AY14" s="86"/>
    </row>
    <row r="15" spans="2:51" x14ac:dyDescent="0.3">
      <c r="B15" s="38" t="s">
        <v>11</v>
      </c>
      <c r="C15" s="39">
        <v>20</v>
      </c>
      <c r="D15" s="39">
        <f t="shared" si="0"/>
        <v>20</v>
      </c>
      <c r="E15" s="50">
        <v>0</v>
      </c>
      <c r="F15" s="41">
        <v>0</v>
      </c>
      <c r="G15" s="49">
        <v>20</v>
      </c>
      <c r="H15" s="47">
        <v>0</v>
      </c>
      <c r="I15" s="43"/>
      <c r="J15" s="44">
        <v>20</v>
      </c>
      <c r="K15" s="43">
        <f>J15</f>
        <v>20</v>
      </c>
      <c r="L15" s="50"/>
      <c r="M15" s="41"/>
      <c r="N15" s="49">
        <v>20</v>
      </c>
      <c r="O15" s="48"/>
      <c r="P15" s="46"/>
      <c r="Q15" s="44">
        <v>20</v>
      </c>
      <c r="R15" s="43">
        <f t="shared" si="1"/>
        <v>20</v>
      </c>
      <c r="S15" s="50"/>
      <c r="T15" s="41"/>
      <c r="U15" s="49">
        <f>R15</f>
        <v>20</v>
      </c>
      <c r="V15" s="48"/>
      <c r="X15" s="44">
        <v>20</v>
      </c>
      <c r="Y15" s="43">
        <f t="shared" si="2"/>
        <v>20</v>
      </c>
      <c r="Z15" s="50"/>
      <c r="AA15" s="41"/>
      <c r="AB15" s="49">
        <f>Y15</f>
        <v>20</v>
      </c>
      <c r="AC15" s="48"/>
      <c r="AE15" s="44">
        <v>20</v>
      </c>
      <c r="AF15" s="43">
        <f t="shared" si="3"/>
        <v>20</v>
      </c>
      <c r="AG15" s="50"/>
      <c r="AH15" s="41"/>
      <c r="AI15" s="49">
        <f>AF15</f>
        <v>20</v>
      </c>
      <c r="AJ15" s="48"/>
      <c r="AL15" s="44">
        <v>20</v>
      </c>
      <c r="AM15" s="43">
        <f t="shared" si="4"/>
        <v>20</v>
      </c>
      <c r="AN15" s="50"/>
      <c r="AO15" s="41"/>
      <c r="AP15" s="49">
        <f>AM15</f>
        <v>20</v>
      </c>
      <c r="AQ15" s="48"/>
      <c r="AS15" s="44">
        <v>20</v>
      </c>
      <c r="AT15" s="43">
        <f t="shared" si="5"/>
        <v>20</v>
      </c>
      <c r="AU15" s="50"/>
      <c r="AV15" s="41"/>
      <c r="AW15" s="49">
        <f>AT15</f>
        <v>20</v>
      </c>
      <c r="AX15" s="48"/>
      <c r="AY15" s="86"/>
    </row>
    <row r="16" spans="2:51" x14ac:dyDescent="0.3">
      <c r="B16" s="38" t="s">
        <v>12</v>
      </c>
      <c r="C16" s="39">
        <v>22</v>
      </c>
      <c r="D16" s="39">
        <f t="shared" si="0"/>
        <v>22</v>
      </c>
      <c r="E16" s="50">
        <v>0</v>
      </c>
      <c r="F16" s="41">
        <v>0</v>
      </c>
      <c r="G16" s="49">
        <v>12</v>
      </c>
      <c r="H16" s="51">
        <v>10</v>
      </c>
      <c r="I16" s="43"/>
      <c r="J16" s="44">
        <v>21</v>
      </c>
      <c r="K16" s="43">
        <f>J16</f>
        <v>21</v>
      </c>
      <c r="L16" s="50"/>
      <c r="M16" s="41"/>
      <c r="N16" s="49">
        <v>11</v>
      </c>
      <c r="O16" s="52">
        <v>10</v>
      </c>
      <c r="P16" s="46"/>
      <c r="Q16" s="44">
        <v>22</v>
      </c>
      <c r="R16" s="43">
        <f t="shared" si="1"/>
        <v>22</v>
      </c>
      <c r="S16" s="50"/>
      <c r="T16" s="41"/>
      <c r="U16" s="49">
        <v>10</v>
      </c>
      <c r="V16" s="52">
        <f>R16-U16</f>
        <v>12</v>
      </c>
      <c r="X16" s="44">
        <v>23</v>
      </c>
      <c r="Y16" s="43">
        <f t="shared" si="2"/>
        <v>23</v>
      </c>
      <c r="Z16" s="50"/>
      <c r="AA16" s="41"/>
      <c r="AB16" s="49">
        <v>11</v>
      </c>
      <c r="AC16" s="52">
        <f>Y16-AB16</f>
        <v>12</v>
      </c>
      <c r="AE16" s="44">
        <v>23</v>
      </c>
      <c r="AF16" s="43">
        <f t="shared" si="3"/>
        <v>23</v>
      </c>
      <c r="AG16" s="50"/>
      <c r="AH16" s="41"/>
      <c r="AI16" s="49">
        <f>11</f>
        <v>11</v>
      </c>
      <c r="AJ16" s="52">
        <f>AF16-AI16</f>
        <v>12</v>
      </c>
      <c r="AL16" s="44">
        <v>23</v>
      </c>
      <c r="AM16" s="43">
        <f t="shared" si="4"/>
        <v>23</v>
      </c>
      <c r="AN16" s="50"/>
      <c r="AO16" s="41"/>
      <c r="AP16" s="49">
        <f>11</f>
        <v>11</v>
      </c>
      <c r="AQ16" s="52">
        <f>AM16-AP16</f>
        <v>12</v>
      </c>
      <c r="AS16" s="44">
        <v>23</v>
      </c>
      <c r="AT16" s="43">
        <f t="shared" si="5"/>
        <v>23</v>
      </c>
      <c r="AU16" s="50"/>
      <c r="AV16" s="41"/>
      <c r="AW16" s="49">
        <f>11</f>
        <v>11</v>
      </c>
      <c r="AX16" s="52">
        <f>AT16-AW16</f>
        <v>12</v>
      </c>
      <c r="AY16" s="86"/>
    </row>
    <row r="17" spans="2:52" x14ac:dyDescent="0.3">
      <c r="B17" s="38" t="s">
        <v>13</v>
      </c>
      <c r="C17" s="39">
        <v>21</v>
      </c>
      <c r="D17" s="39">
        <f t="shared" si="0"/>
        <v>21</v>
      </c>
      <c r="E17" s="50">
        <v>0</v>
      </c>
      <c r="F17" s="41">
        <v>0</v>
      </c>
      <c r="G17" s="41">
        <v>0</v>
      </c>
      <c r="H17" s="51">
        <v>21</v>
      </c>
      <c r="I17" s="43"/>
      <c r="J17" s="44">
        <v>22</v>
      </c>
      <c r="K17" s="43">
        <f>J17</f>
        <v>22</v>
      </c>
      <c r="L17" s="50"/>
      <c r="M17" s="41"/>
      <c r="N17" s="41"/>
      <c r="O17" s="52">
        <v>22</v>
      </c>
      <c r="P17" s="46"/>
      <c r="Q17" s="44">
        <v>22</v>
      </c>
      <c r="R17" s="43">
        <f t="shared" si="1"/>
        <v>22</v>
      </c>
      <c r="S17" s="50"/>
      <c r="T17" s="41"/>
      <c r="U17" s="41"/>
      <c r="V17" s="52">
        <f>R17</f>
        <v>22</v>
      </c>
      <c r="X17" s="44">
        <v>22</v>
      </c>
      <c r="Y17" s="43">
        <f t="shared" si="2"/>
        <v>22</v>
      </c>
      <c r="Z17" s="50"/>
      <c r="AA17" s="41"/>
      <c r="AB17" s="41"/>
      <c r="AC17" s="52">
        <f>Y17</f>
        <v>22</v>
      </c>
      <c r="AE17" s="44">
        <v>21</v>
      </c>
      <c r="AF17" s="43">
        <f t="shared" si="3"/>
        <v>21</v>
      </c>
      <c r="AG17" s="50"/>
      <c r="AH17" s="41"/>
      <c r="AI17" s="41"/>
      <c r="AJ17" s="52">
        <f>AF17</f>
        <v>21</v>
      </c>
      <c r="AL17" s="44">
        <v>20</v>
      </c>
      <c r="AM17" s="43">
        <f t="shared" si="4"/>
        <v>20</v>
      </c>
      <c r="AN17" s="50"/>
      <c r="AO17" s="41"/>
      <c r="AP17" s="41"/>
      <c r="AQ17" s="52">
        <f>AM17</f>
        <v>20</v>
      </c>
      <c r="AS17" s="44">
        <v>20</v>
      </c>
      <c r="AT17" s="43">
        <f t="shared" si="5"/>
        <v>20</v>
      </c>
      <c r="AU17" s="50"/>
      <c r="AV17" s="41"/>
      <c r="AW17" s="41"/>
      <c r="AX17" s="52">
        <f>AT17</f>
        <v>20</v>
      </c>
      <c r="AY17" s="86"/>
    </row>
    <row r="18" spans="2:52" x14ac:dyDescent="0.3">
      <c r="B18" s="38" t="s">
        <v>14</v>
      </c>
      <c r="C18" s="39">
        <v>23</v>
      </c>
      <c r="D18" s="39">
        <f t="shared" si="0"/>
        <v>23</v>
      </c>
      <c r="E18" s="50">
        <v>0</v>
      </c>
      <c r="F18" s="41">
        <v>0</v>
      </c>
      <c r="G18" s="41">
        <v>0</v>
      </c>
      <c r="H18" s="51">
        <v>23</v>
      </c>
      <c r="I18" s="43"/>
      <c r="J18" s="44">
        <v>23</v>
      </c>
      <c r="K18" s="43">
        <f>J18</f>
        <v>23</v>
      </c>
      <c r="L18" s="50"/>
      <c r="M18" s="41"/>
      <c r="N18" s="41"/>
      <c r="O18" s="52">
        <v>23</v>
      </c>
      <c r="P18" s="46"/>
      <c r="Q18" s="44">
        <v>21</v>
      </c>
      <c r="R18" s="43">
        <f t="shared" si="1"/>
        <v>21</v>
      </c>
      <c r="S18" s="50"/>
      <c r="T18" s="41"/>
      <c r="U18" s="41"/>
      <c r="V18" s="52">
        <f>R18</f>
        <v>21</v>
      </c>
      <c r="X18" s="44">
        <v>21</v>
      </c>
      <c r="Y18" s="43">
        <f t="shared" si="2"/>
        <v>21</v>
      </c>
      <c r="Z18" s="50"/>
      <c r="AA18" s="41"/>
      <c r="AB18" s="41"/>
      <c r="AC18" s="52">
        <f>Y18</f>
        <v>21</v>
      </c>
      <c r="AE18" s="44">
        <v>22</v>
      </c>
      <c r="AF18" s="43">
        <f t="shared" si="3"/>
        <v>22</v>
      </c>
      <c r="AG18" s="50"/>
      <c r="AH18" s="41"/>
      <c r="AI18" s="41"/>
      <c r="AJ18" s="52">
        <f>AF18</f>
        <v>22</v>
      </c>
      <c r="AL18" s="44">
        <v>23</v>
      </c>
      <c r="AM18" s="43">
        <f t="shared" si="4"/>
        <v>23</v>
      </c>
      <c r="AN18" s="50"/>
      <c r="AO18" s="41"/>
      <c r="AP18" s="41"/>
      <c r="AQ18" s="52">
        <f>AM18</f>
        <v>23</v>
      </c>
      <c r="AS18" s="44">
        <v>23</v>
      </c>
      <c r="AT18" s="43">
        <f t="shared" si="5"/>
        <v>23</v>
      </c>
      <c r="AU18" s="50"/>
      <c r="AV18" s="41"/>
      <c r="AW18" s="41"/>
      <c r="AX18" s="52">
        <f>AT18</f>
        <v>23</v>
      </c>
      <c r="AY18" s="86"/>
    </row>
    <row r="19" spans="2:52" ht="15" thickBot="1" x14ac:dyDescent="0.35">
      <c r="B19" s="38" t="s">
        <v>15</v>
      </c>
      <c r="C19" s="53">
        <v>21</v>
      </c>
      <c r="D19" s="53">
        <v>11</v>
      </c>
      <c r="E19" s="54">
        <v>0</v>
      </c>
      <c r="F19" s="55">
        <v>0</v>
      </c>
      <c r="G19" s="55">
        <v>0</v>
      </c>
      <c r="H19" s="56">
        <v>11</v>
      </c>
      <c r="I19" s="43"/>
      <c r="J19" s="57">
        <v>20</v>
      </c>
      <c r="K19" s="53">
        <v>10</v>
      </c>
      <c r="L19" s="54"/>
      <c r="M19" s="55"/>
      <c r="N19" s="55"/>
      <c r="O19" s="58">
        <v>10</v>
      </c>
      <c r="P19" s="46"/>
      <c r="Q19" s="57">
        <v>22</v>
      </c>
      <c r="R19" s="53">
        <v>11</v>
      </c>
      <c r="S19" s="54"/>
      <c r="T19" s="55"/>
      <c r="U19" s="55"/>
      <c r="V19" s="58">
        <f>R19</f>
        <v>11</v>
      </c>
      <c r="X19" s="57">
        <v>22</v>
      </c>
      <c r="Y19" s="53">
        <v>11</v>
      </c>
      <c r="Z19" s="54"/>
      <c r="AA19" s="55"/>
      <c r="AB19" s="55"/>
      <c r="AC19" s="58">
        <f>Y19</f>
        <v>11</v>
      </c>
      <c r="AE19" s="57">
        <v>22</v>
      </c>
      <c r="AF19" s="53">
        <v>11</v>
      </c>
      <c r="AG19" s="54"/>
      <c r="AH19" s="55"/>
      <c r="AI19" s="55"/>
      <c r="AJ19" s="58">
        <f>AF19</f>
        <v>11</v>
      </c>
      <c r="AL19" s="57">
        <v>22</v>
      </c>
      <c r="AM19" s="53">
        <v>11</v>
      </c>
      <c r="AN19" s="54"/>
      <c r="AO19" s="55"/>
      <c r="AP19" s="55"/>
      <c r="AQ19" s="58">
        <f>AM19</f>
        <v>11</v>
      </c>
      <c r="AS19" s="57">
        <v>22</v>
      </c>
      <c r="AT19" s="53">
        <v>11</v>
      </c>
      <c r="AU19" s="54"/>
      <c r="AV19" s="55"/>
      <c r="AW19" s="55"/>
      <c r="AX19" s="58">
        <f>AT19</f>
        <v>11</v>
      </c>
      <c r="AY19" s="86"/>
    </row>
    <row r="20" spans="2:52" x14ac:dyDescent="0.3">
      <c r="C20" s="39">
        <f>SUM(C7:C19)</f>
        <v>280</v>
      </c>
      <c r="D20" s="39">
        <f>SUM(D7:D19)</f>
        <v>195</v>
      </c>
      <c r="E20" s="59">
        <f>SUM(E7:E19)</f>
        <v>54</v>
      </c>
      <c r="F20" s="59">
        <f>SUM(F8:F19)</f>
        <v>65</v>
      </c>
      <c r="G20" s="59">
        <f>SUM(G8:G19)</f>
        <v>65</v>
      </c>
      <c r="H20" s="59">
        <f>SUM(H8:H19)</f>
        <v>65</v>
      </c>
      <c r="I20" s="39"/>
      <c r="J20" s="87">
        <f t="shared" ref="J20:O20" si="6">SUM(J8:J19)</f>
        <v>260</v>
      </c>
      <c r="K20" s="87">
        <f t="shared" si="6"/>
        <v>195</v>
      </c>
      <c r="L20" s="87">
        <f>SUM(L7:L19)</f>
        <v>65</v>
      </c>
      <c r="M20" s="87">
        <f t="shared" si="6"/>
        <v>65</v>
      </c>
      <c r="N20" s="87">
        <f t="shared" si="6"/>
        <v>65</v>
      </c>
      <c r="O20" s="88">
        <f t="shared" si="6"/>
        <v>65</v>
      </c>
      <c r="P20" s="87"/>
      <c r="Q20" s="87">
        <f t="shared" ref="Q20:V20" si="7">SUM(Q8:Q19)</f>
        <v>262</v>
      </c>
      <c r="R20" s="87">
        <f t="shared" si="7"/>
        <v>196</v>
      </c>
      <c r="S20" s="87">
        <f>SUM(S7:S19)</f>
        <v>65</v>
      </c>
      <c r="T20" s="87">
        <f t="shared" si="7"/>
        <v>65</v>
      </c>
      <c r="U20" s="87">
        <f t="shared" si="7"/>
        <v>65</v>
      </c>
      <c r="V20" s="87">
        <f t="shared" si="7"/>
        <v>66</v>
      </c>
      <c r="X20" s="87">
        <f>SUM(X8:X19)</f>
        <v>261</v>
      </c>
      <c r="Y20" s="87">
        <f>SUM(Y8:Y19)</f>
        <v>195</v>
      </c>
      <c r="Z20" s="87">
        <f>SUM(Z7:Z19)</f>
        <v>66</v>
      </c>
      <c r="AA20" s="87">
        <f>SUM(AA8:AA19)</f>
        <v>65</v>
      </c>
      <c r="AB20" s="87">
        <f>SUM(AB8:AB19)</f>
        <v>64</v>
      </c>
      <c r="AC20" s="87">
        <f>SUM(AC8:AC19)</f>
        <v>66</v>
      </c>
      <c r="AE20" s="87">
        <f>SUM(AE8:AE19)</f>
        <v>261</v>
      </c>
      <c r="AF20" s="87">
        <f>SUM(AF8:AF19)</f>
        <v>195</v>
      </c>
      <c r="AG20" s="87">
        <f>SUM(AG7:AG19)</f>
        <v>65</v>
      </c>
      <c r="AH20" s="87">
        <f>SUM(AH8:AH19)</f>
        <v>66</v>
      </c>
      <c r="AI20" s="87">
        <f>SUM(AI8:AI19)</f>
        <v>64</v>
      </c>
      <c r="AJ20" s="87">
        <f>SUM(AJ8:AJ19)</f>
        <v>66</v>
      </c>
      <c r="AL20" s="87">
        <f>SUM(AL8:AL19)</f>
        <v>261</v>
      </c>
      <c r="AM20" s="87">
        <f>SUM(AM8:AM19)</f>
        <v>195</v>
      </c>
      <c r="AN20" s="87">
        <f>SUM(AN7:AN19)</f>
        <v>64</v>
      </c>
      <c r="AO20" s="87">
        <f>SUM(AO8:AO19)</f>
        <v>66</v>
      </c>
      <c r="AP20" s="87">
        <f>SUM(AP8:AP19)</f>
        <v>64</v>
      </c>
      <c r="AQ20" s="87">
        <f>SUM(AQ8:AQ19)</f>
        <v>66</v>
      </c>
      <c r="AS20" s="87">
        <f>SUM(AS8:AS19)</f>
        <v>261</v>
      </c>
      <c r="AT20" s="87">
        <f>SUM(AT8:AT19)</f>
        <v>195</v>
      </c>
      <c r="AU20" s="87">
        <f>SUM(AU7:AU19)</f>
        <v>66</v>
      </c>
      <c r="AV20" s="87">
        <f>SUM(AV8:AV19)</f>
        <v>66</v>
      </c>
      <c r="AW20" s="87">
        <f>SUM(AW8:AW19)</f>
        <v>64</v>
      </c>
      <c r="AX20" s="87">
        <f>SUM(AX8:AX19)</f>
        <v>66</v>
      </c>
    </row>
    <row r="21" spans="2:52" x14ac:dyDescent="0.3">
      <c r="C21" s="60"/>
      <c r="D21" s="60"/>
      <c r="F21" s="61"/>
      <c r="G21" s="61"/>
      <c r="H21" s="61"/>
      <c r="J21" s="89"/>
      <c r="K21" s="89"/>
      <c r="L21" s="90">
        <f>NETWORKDAYS(L3,L4)</f>
        <v>65</v>
      </c>
      <c r="M21" s="90">
        <f>NETWORKDAYS(M3,M4)</f>
        <v>65</v>
      </c>
      <c r="N21" s="90">
        <f>NETWORKDAYS(N3,N4)</f>
        <v>65</v>
      </c>
      <c r="O21" s="90">
        <f>NETWORKDAYS(O3,O4)</f>
        <v>65</v>
      </c>
      <c r="P21" s="90"/>
      <c r="Q21" s="87"/>
      <c r="R21" s="87"/>
      <c r="S21" s="90">
        <f>NETWORKDAYS(S3,S4)</f>
        <v>65</v>
      </c>
      <c r="T21" s="90">
        <f>NETWORKDAYS(T3,T4)</f>
        <v>65</v>
      </c>
      <c r="U21" s="90">
        <f>NETWORKDAYS(U3,U4)</f>
        <v>65</v>
      </c>
      <c r="V21" s="90">
        <f>NETWORKDAYS(V3,V4)</f>
        <v>66</v>
      </c>
      <c r="X21" s="87"/>
      <c r="Y21" s="87"/>
      <c r="Z21" s="90">
        <f>NETWORKDAYS(Z3,Z4)</f>
        <v>66</v>
      </c>
      <c r="AA21" s="90">
        <f>NETWORKDAYS(AA3,AA4)</f>
        <v>65</v>
      </c>
      <c r="AB21" s="90">
        <f>NETWORKDAYS(AB3,AB4)</f>
        <v>64</v>
      </c>
      <c r="AC21" s="90">
        <f>NETWORKDAYS(AC3,AC4)</f>
        <v>66</v>
      </c>
      <c r="AE21" s="87"/>
      <c r="AF21" s="87"/>
      <c r="AG21" s="90">
        <f>NETWORKDAYS(AG3,AG4)</f>
        <v>66</v>
      </c>
      <c r="AH21" s="90">
        <f>NETWORKDAYS(AH3,AH4)</f>
        <v>65</v>
      </c>
      <c r="AI21" s="90">
        <f>NETWORKDAYS(AI3,AI4)</f>
        <v>64</v>
      </c>
      <c r="AJ21" s="90">
        <f>NETWORKDAYS(AJ3,AJ4)</f>
        <v>66</v>
      </c>
      <c r="AL21" s="87"/>
      <c r="AM21" s="87"/>
      <c r="AN21" s="90">
        <f>NETWORKDAYS(AN3,AN4)</f>
        <v>66</v>
      </c>
      <c r="AO21" s="90">
        <f>NETWORKDAYS(AO3,AO4)</f>
        <v>65</v>
      </c>
      <c r="AP21" s="90">
        <f>NETWORKDAYS(AP3,AP4)</f>
        <v>64</v>
      </c>
      <c r="AQ21" s="90">
        <f>NETWORKDAYS(AQ3,AQ4)</f>
        <v>66</v>
      </c>
      <c r="AS21" s="87"/>
      <c r="AT21" s="87"/>
      <c r="AU21" s="90">
        <f>NETWORKDAYS(AU3,AU4)</f>
        <v>66</v>
      </c>
      <c r="AV21" s="90">
        <f>NETWORKDAYS(AV3,AV4)</f>
        <v>65</v>
      </c>
      <c r="AW21" s="90">
        <f>NETWORKDAYS(AW3,AW4)</f>
        <v>65</v>
      </c>
      <c r="AX21" s="90">
        <f>NETWORKDAYS(AX3,AX4)</f>
        <v>65</v>
      </c>
    </row>
    <row r="22" spans="2:52" ht="15" customHeight="1" x14ac:dyDescent="0.3">
      <c r="F22" s="33"/>
      <c r="G22" s="33"/>
      <c r="H22" s="33"/>
    </row>
    <row r="23" spans="2:52" outlineLevel="1" x14ac:dyDescent="0.3">
      <c r="C23" s="165" t="s">
        <v>16</v>
      </c>
      <c r="D23" s="165"/>
      <c r="E23" s="165"/>
      <c r="F23" s="165"/>
      <c r="G23" s="165"/>
      <c r="H23" s="165"/>
      <c r="I23" s="166" t="str">
        <f>C23</f>
        <v>2017-2018</v>
      </c>
      <c r="J23" s="167" t="s">
        <v>19</v>
      </c>
      <c r="K23" s="167"/>
      <c r="L23" s="167"/>
      <c r="M23" s="167"/>
      <c r="N23" s="167"/>
      <c r="O23" s="167"/>
      <c r="P23" s="168" t="str">
        <f>J23</f>
        <v>2018-2019</v>
      </c>
      <c r="Q23" s="169" t="s">
        <v>26</v>
      </c>
      <c r="R23" s="169"/>
      <c r="S23" s="169"/>
      <c r="T23" s="169"/>
      <c r="U23" s="169"/>
      <c r="V23" s="169"/>
      <c r="W23" s="170" t="str">
        <f>Q23</f>
        <v>2019-2020</v>
      </c>
      <c r="X23" s="171" t="s">
        <v>29</v>
      </c>
      <c r="Y23" s="172"/>
      <c r="Z23" s="172"/>
      <c r="AA23" s="172"/>
      <c r="AB23" s="172"/>
      <c r="AC23" s="172"/>
      <c r="AD23" s="173" t="str">
        <f>X23</f>
        <v>2020-2021</v>
      </c>
      <c r="AE23" s="174" t="s">
        <v>30</v>
      </c>
      <c r="AF23" s="175"/>
      <c r="AG23" s="175"/>
      <c r="AH23" s="175"/>
      <c r="AI23" s="175"/>
      <c r="AJ23" s="175"/>
      <c r="AK23" s="176" t="s">
        <v>30</v>
      </c>
      <c r="AL23" s="177" t="s">
        <v>31</v>
      </c>
      <c r="AM23" s="178"/>
      <c r="AN23" s="178"/>
      <c r="AO23" s="178"/>
      <c r="AP23" s="178"/>
      <c r="AQ23" s="178"/>
      <c r="AR23" s="179" t="s">
        <v>31</v>
      </c>
      <c r="AS23" s="180" t="s">
        <v>31</v>
      </c>
      <c r="AT23" s="181"/>
      <c r="AU23" s="181"/>
      <c r="AV23" s="181"/>
      <c r="AW23" s="181"/>
      <c r="AX23" s="181"/>
      <c r="AY23" s="164" t="s">
        <v>32</v>
      </c>
    </row>
    <row r="24" spans="2:52" ht="15" outlineLevel="1" thickBot="1" x14ac:dyDescent="0.35">
      <c r="I24" s="166"/>
      <c r="M24" s="34"/>
      <c r="N24" s="34"/>
      <c r="O24" s="34"/>
      <c r="P24" s="168"/>
      <c r="T24" s="34"/>
      <c r="U24" s="34"/>
      <c r="V24" s="34"/>
      <c r="W24" s="170"/>
      <c r="AA24" s="34"/>
      <c r="AB24" s="34"/>
      <c r="AC24" s="34"/>
      <c r="AD24" s="173"/>
      <c r="AH24" s="34"/>
      <c r="AI24" s="34"/>
      <c r="AJ24" s="34"/>
      <c r="AK24" s="176"/>
      <c r="AO24" s="34"/>
      <c r="AP24" s="34"/>
      <c r="AQ24" s="34"/>
      <c r="AR24" s="179"/>
      <c r="AV24" s="34"/>
      <c r="AW24" s="34"/>
      <c r="AX24" s="34"/>
      <c r="AY24" s="164"/>
    </row>
    <row r="25" spans="2:52" ht="15" customHeight="1" outlineLevel="1" x14ac:dyDescent="0.3">
      <c r="B25" s="34"/>
      <c r="C25" s="160" t="s">
        <v>17</v>
      </c>
      <c r="D25" s="162" t="s">
        <v>20</v>
      </c>
      <c r="E25" s="157" t="s">
        <v>21</v>
      </c>
      <c r="F25" s="158"/>
      <c r="G25" s="158"/>
      <c r="H25" s="159"/>
      <c r="I25" s="166"/>
      <c r="J25" s="160" t="s">
        <v>17</v>
      </c>
      <c r="K25" s="162" t="s">
        <v>20</v>
      </c>
      <c r="L25" s="157" t="s">
        <v>21</v>
      </c>
      <c r="M25" s="158"/>
      <c r="N25" s="158"/>
      <c r="O25" s="159"/>
      <c r="P25" s="168"/>
      <c r="Q25" s="160" t="s">
        <v>17</v>
      </c>
      <c r="R25" s="162" t="s">
        <v>20</v>
      </c>
      <c r="S25" s="157" t="s">
        <v>21</v>
      </c>
      <c r="T25" s="158"/>
      <c r="U25" s="158"/>
      <c r="V25" s="159"/>
      <c r="W25" s="170"/>
      <c r="X25" s="160" t="s">
        <v>17</v>
      </c>
      <c r="Y25" s="162" t="s">
        <v>20</v>
      </c>
      <c r="Z25" s="157" t="s">
        <v>21</v>
      </c>
      <c r="AA25" s="158"/>
      <c r="AB25" s="158"/>
      <c r="AC25" s="159"/>
      <c r="AD25" s="173"/>
      <c r="AE25" s="160" t="s">
        <v>17</v>
      </c>
      <c r="AF25" s="162" t="s">
        <v>20</v>
      </c>
      <c r="AG25" s="157" t="s">
        <v>21</v>
      </c>
      <c r="AH25" s="158"/>
      <c r="AI25" s="158"/>
      <c r="AJ25" s="159"/>
      <c r="AK25" s="176"/>
      <c r="AL25" s="160" t="s">
        <v>17</v>
      </c>
      <c r="AM25" s="162" t="s">
        <v>20</v>
      </c>
      <c r="AN25" s="157" t="s">
        <v>21</v>
      </c>
      <c r="AO25" s="158"/>
      <c r="AP25" s="158"/>
      <c r="AQ25" s="159"/>
      <c r="AR25" s="179"/>
      <c r="AS25" s="160" t="s">
        <v>17</v>
      </c>
      <c r="AT25" s="162" t="s">
        <v>20</v>
      </c>
      <c r="AU25" s="157" t="s">
        <v>21</v>
      </c>
      <c r="AV25" s="158"/>
      <c r="AW25" s="158"/>
      <c r="AX25" s="159"/>
      <c r="AY25" s="164"/>
    </row>
    <row r="26" spans="2:52" ht="15" outlineLevel="1" thickBot="1" x14ac:dyDescent="0.35">
      <c r="B26" s="34"/>
      <c r="C26" s="161"/>
      <c r="D26" s="163"/>
      <c r="E26" s="62" t="s">
        <v>22</v>
      </c>
      <c r="F26" s="63" t="s">
        <v>23</v>
      </c>
      <c r="G26" s="63" t="s">
        <v>24</v>
      </c>
      <c r="H26" s="64" t="s">
        <v>25</v>
      </c>
      <c r="I26" s="166"/>
      <c r="J26" s="161"/>
      <c r="K26" s="163"/>
      <c r="L26" s="35" t="s">
        <v>22</v>
      </c>
      <c r="M26" s="36" t="s">
        <v>23</v>
      </c>
      <c r="N26" s="36" t="s">
        <v>24</v>
      </c>
      <c r="O26" s="37" t="s">
        <v>25</v>
      </c>
      <c r="P26" s="168"/>
      <c r="Q26" s="161"/>
      <c r="R26" s="163"/>
      <c r="S26" s="35" t="s">
        <v>22</v>
      </c>
      <c r="T26" s="36" t="s">
        <v>23</v>
      </c>
      <c r="U26" s="36" t="s">
        <v>24</v>
      </c>
      <c r="V26" s="37" t="s">
        <v>25</v>
      </c>
      <c r="W26" s="170"/>
      <c r="X26" s="161"/>
      <c r="Y26" s="163"/>
      <c r="Z26" s="35" t="s">
        <v>22</v>
      </c>
      <c r="AA26" s="36" t="s">
        <v>23</v>
      </c>
      <c r="AB26" s="36" t="s">
        <v>24</v>
      </c>
      <c r="AC26" s="37" t="s">
        <v>25</v>
      </c>
      <c r="AD26" s="173"/>
      <c r="AE26" s="161"/>
      <c r="AF26" s="163"/>
      <c r="AG26" s="35" t="s">
        <v>22</v>
      </c>
      <c r="AH26" s="36" t="s">
        <v>23</v>
      </c>
      <c r="AI26" s="36" t="s">
        <v>24</v>
      </c>
      <c r="AJ26" s="37" t="s">
        <v>25</v>
      </c>
      <c r="AK26" s="176"/>
      <c r="AL26" s="161"/>
      <c r="AM26" s="163"/>
      <c r="AN26" s="35" t="s">
        <v>22</v>
      </c>
      <c r="AO26" s="36" t="s">
        <v>23</v>
      </c>
      <c r="AP26" s="36" t="s">
        <v>24</v>
      </c>
      <c r="AQ26" s="37" t="s">
        <v>25</v>
      </c>
      <c r="AR26" s="179"/>
      <c r="AS26" s="161"/>
      <c r="AT26" s="163"/>
      <c r="AU26" s="35" t="s">
        <v>22</v>
      </c>
      <c r="AV26" s="36" t="s">
        <v>23</v>
      </c>
      <c r="AW26" s="36" t="s">
        <v>24</v>
      </c>
      <c r="AX26" s="37" t="s">
        <v>25</v>
      </c>
      <c r="AY26" s="164"/>
    </row>
    <row r="27" spans="2:52" outlineLevel="1" x14ac:dyDescent="0.3">
      <c r="B27" s="38" t="s">
        <v>15</v>
      </c>
      <c r="C27" s="39"/>
      <c r="D27" s="65"/>
      <c r="E27" s="66"/>
      <c r="F27" s="67"/>
      <c r="G27" s="67"/>
      <c r="H27" s="68"/>
      <c r="I27" s="43"/>
      <c r="J27" s="44">
        <f>C39</f>
        <v>21</v>
      </c>
      <c r="K27" s="65">
        <v>0</v>
      </c>
      <c r="L27" s="69">
        <f>L7/$J27</f>
        <v>0.47619047619047616</v>
      </c>
      <c r="M27" s="67"/>
      <c r="N27" s="67"/>
      <c r="O27" s="68"/>
      <c r="P27" s="43"/>
      <c r="Q27" s="44">
        <f>J39</f>
        <v>20</v>
      </c>
      <c r="R27" s="65">
        <v>0</v>
      </c>
      <c r="S27" s="69">
        <f>S7/$Q27</f>
        <v>0.5</v>
      </c>
      <c r="T27" s="67"/>
      <c r="U27" s="67"/>
      <c r="V27" s="68"/>
      <c r="W27" s="43"/>
      <c r="X27" s="44">
        <f>Q39</f>
        <v>22</v>
      </c>
      <c r="Y27" s="65">
        <v>0</v>
      </c>
      <c r="Z27" s="69">
        <f>Z7/$X27</f>
        <v>0.5</v>
      </c>
      <c r="AA27" s="67"/>
      <c r="AB27" s="67"/>
      <c r="AC27" s="68"/>
      <c r="AD27" s="43"/>
      <c r="AE27" s="44">
        <f>X39</f>
        <v>22</v>
      </c>
      <c r="AF27" s="65">
        <v>0</v>
      </c>
      <c r="AG27" s="69">
        <f>AG7/$AE27</f>
        <v>0.5</v>
      </c>
      <c r="AH27" s="67"/>
      <c r="AI27" s="67"/>
      <c r="AJ27" s="68"/>
      <c r="AK27" s="43"/>
      <c r="AL27" s="44">
        <f>AE39</f>
        <v>22</v>
      </c>
      <c r="AM27" s="65">
        <v>0</v>
      </c>
      <c r="AN27" s="69">
        <f>AN7/$AE27</f>
        <v>0.5</v>
      </c>
      <c r="AO27" s="67"/>
      <c r="AP27" s="67"/>
      <c r="AQ27" s="68"/>
      <c r="AR27" s="43"/>
      <c r="AS27" s="44">
        <f>AL39</f>
        <v>22</v>
      </c>
      <c r="AT27" s="65">
        <v>0</v>
      </c>
      <c r="AU27" s="69">
        <f>AU7/$AE27</f>
        <v>0.5</v>
      </c>
      <c r="AV27" s="67"/>
      <c r="AW27" s="67"/>
      <c r="AX27" s="68"/>
      <c r="AY27" s="43"/>
    </row>
    <row r="28" spans="2:52" outlineLevel="1" x14ac:dyDescent="0.3">
      <c r="B28" s="38" t="s">
        <v>5</v>
      </c>
      <c r="C28" s="39">
        <v>20</v>
      </c>
      <c r="D28" s="65">
        <v>0</v>
      </c>
      <c r="E28" s="69">
        <f>E8/$C28</f>
        <v>1</v>
      </c>
      <c r="F28" s="70">
        <v>0</v>
      </c>
      <c r="G28" s="70">
        <v>0</v>
      </c>
      <c r="H28" s="71">
        <v>0</v>
      </c>
      <c r="I28" s="43"/>
      <c r="J28" s="44">
        <v>22</v>
      </c>
      <c r="K28" s="65">
        <v>0</v>
      </c>
      <c r="L28" s="69">
        <f>L8/$J28</f>
        <v>1</v>
      </c>
      <c r="M28" s="70">
        <v>0</v>
      </c>
      <c r="N28" s="70">
        <v>0</v>
      </c>
      <c r="O28" s="71">
        <v>0</v>
      </c>
      <c r="P28" s="43"/>
      <c r="Q28" s="44">
        <v>23</v>
      </c>
      <c r="R28" s="65">
        <v>0</v>
      </c>
      <c r="S28" s="69">
        <f>S8/$Q28</f>
        <v>1</v>
      </c>
      <c r="T28" s="70">
        <v>0</v>
      </c>
      <c r="U28" s="70">
        <v>0</v>
      </c>
      <c r="V28" s="71">
        <v>0</v>
      </c>
      <c r="W28" s="43"/>
      <c r="X28" s="44">
        <v>23</v>
      </c>
      <c r="Y28" s="65">
        <v>0</v>
      </c>
      <c r="Z28" s="69">
        <f>Z8/$X28</f>
        <v>1</v>
      </c>
      <c r="AA28" s="70">
        <v>0</v>
      </c>
      <c r="AB28" s="70">
        <v>0</v>
      </c>
      <c r="AC28" s="71">
        <v>0</v>
      </c>
      <c r="AD28" s="43"/>
      <c r="AE28" s="44">
        <v>23</v>
      </c>
      <c r="AF28" s="65">
        <v>0</v>
      </c>
      <c r="AG28" s="69">
        <f>AG8/$AE28</f>
        <v>0.95652173913043481</v>
      </c>
      <c r="AH28" s="70">
        <v>0</v>
      </c>
      <c r="AI28" s="70">
        <v>0</v>
      </c>
      <c r="AJ28" s="71">
        <v>0</v>
      </c>
      <c r="AK28" s="43"/>
      <c r="AL28" s="44">
        <v>23</v>
      </c>
      <c r="AM28" s="65">
        <v>0</v>
      </c>
      <c r="AN28" s="69">
        <f>AN8/$AE28</f>
        <v>0.91304347826086951</v>
      </c>
      <c r="AO28" s="70">
        <v>0</v>
      </c>
      <c r="AP28" s="70">
        <v>0</v>
      </c>
      <c r="AQ28" s="71">
        <v>0</v>
      </c>
      <c r="AR28" s="43"/>
      <c r="AS28" s="44">
        <v>23</v>
      </c>
      <c r="AT28" s="65">
        <v>0</v>
      </c>
      <c r="AU28" s="69">
        <f>AU8/$AE28</f>
        <v>0.91304347826086951</v>
      </c>
      <c r="AV28" s="70">
        <v>0</v>
      </c>
      <c r="AW28" s="70">
        <v>0</v>
      </c>
      <c r="AX28" s="71">
        <v>0</v>
      </c>
      <c r="AY28" s="43"/>
    </row>
    <row r="29" spans="2:52" outlineLevel="1" x14ac:dyDescent="0.3">
      <c r="B29" s="38" t="s">
        <v>6</v>
      </c>
      <c r="C29" s="39">
        <v>23</v>
      </c>
      <c r="D29" s="65">
        <v>0</v>
      </c>
      <c r="E29" s="69">
        <f>E9/$C29</f>
        <v>1</v>
      </c>
      <c r="F29" s="70">
        <v>0</v>
      </c>
      <c r="G29" s="70">
        <v>0</v>
      </c>
      <c r="H29" s="71">
        <v>0</v>
      </c>
      <c r="I29" s="43"/>
      <c r="J29" s="44">
        <v>23</v>
      </c>
      <c r="K29" s="65">
        <v>0</v>
      </c>
      <c r="L29" s="69">
        <f>L9/$J29</f>
        <v>1</v>
      </c>
      <c r="M29" s="70">
        <v>0</v>
      </c>
      <c r="N29" s="70">
        <v>0</v>
      </c>
      <c r="O29" s="71">
        <v>0</v>
      </c>
      <c r="P29" s="43"/>
      <c r="Q29" s="44">
        <v>22</v>
      </c>
      <c r="R29" s="65">
        <v>0</v>
      </c>
      <c r="S29" s="69">
        <f>S9/$Q29</f>
        <v>1</v>
      </c>
      <c r="T29" s="70">
        <v>0</v>
      </c>
      <c r="U29" s="70">
        <v>0</v>
      </c>
      <c r="V29" s="71">
        <v>0</v>
      </c>
      <c r="W29" s="43"/>
      <c r="X29" s="44">
        <v>22</v>
      </c>
      <c r="Y29" s="65">
        <v>0</v>
      </c>
      <c r="Z29" s="69">
        <f>Z9/$X29</f>
        <v>0.95454545454545459</v>
      </c>
      <c r="AA29" s="70">
        <v>0</v>
      </c>
      <c r="AB29" s="70">
        <v>0</v>
      </c>
      <c r="AC29" s="71">
        <v>0</v>
      </c>
      <c r="AD29" s="43"/>
      <c r="AE29" s="44">
        <v>22</v>
      </c>
      <c r="AF29" s="65">
        <v>0</v>
      </c>
      <c r="AG29" s="69">
        <f>AG9/$AE29</f>
        <v>0.95454545454545459</v>
      </c>
      <c r="AH29" s="70">
        <v>0</v>
      </c>
      <c r="AI29" s="70">
        <v>0</v>
      </c>
      <c r="AJ29" s="71">
        <v>0</v>
      </c>
      <c r="AK29" s="43"/>
      <c r="AL29" s="44">
        <v>22</v>
      </c>
      <c r="AM29" s="65">
        <v>0</v>
      </c>
      <c r="AN29" s="69">
        <f>AN9/$AE29</f>
        <v>0.95454545454545459</v>
      </c>
      <c r="AO29" s="70">
        <v>0</v>
      </c>
      <c r="AP29" s="70">
        <v>0</v>
      </c>
      <c r="AQ29" s="71">
        <v>0</v>
      </c>
      <c r="AR29" s="43"/>
      <c r="AS29" s="44">
        <v>22</v>
      </c>
      <c r="AT29" s="65">
        <v>0</v>
      </c>
      <c r="AU29" s="69">
        <f>AU9/$AE29</f>
        <v>1.0454545454545454</v>
      </c>
      <c r="AV29" s="70">
        <v>0</v>
      </c>
      <c r="AW29" s="70">
        <v>0</v>
      </c>
      <c r="AX29" s="71">
        <v>0</v>
      </c>
      <c r="AY29" s="43"/>
      <c r="AZ29" s="92"/>
    </row>
    <row r="30" spans="2:52" outlineLevel="1" x14ac:dyDescent="0.3">
      <c r="B30" s="38" t="s">
        <v>18</v>
      </c>
      <c r="C30" s="39">
        <v>21</v>
      </c>
      <c r="D30" s="65">
        <f t="shared" ref="D30:D39" si="8">D10/C30</f>
        <v>0.47619047619047616</v>
      </c>
      <c r="E30" s="69">
        <f>E10/$C30</f>
        <v>0.52380952380952384</v>
      </c>
      <c r="F30" s="72">
        <f>F10/$C30</f>
        <v>0.47619047619047616</v>
      </c>
      <c r="G30" s="70">
        <v>0</v>
      </c>
      <c r="H30" s="71">
        <v>0</v>
      </c>
      <c r="I30" s="43"/>
      <c r="J30" s="44">
        <v>20</v>
      </c>
      <c r="K30" s="65">
        <f t="shared" ref="K30:K39" si="9">K10/J30</f>
        <v>0.5</v>
      </c>
      <c r="L30" s="69">
        <f>L10/$J30</f>
        <v>0.5</v>
      </c>
      <c r="M30" s="72">
        <f>M10/$J30</f>
        <v>0.5</v>
      </c>
      <c r="N30" s="70">
        <v>0</v>
      </c>
      <c r="O30" s="71">
        <v>0</v>
      </c>
      <c r="P30" s="43"/>
      <c r="Q30" s="44">
        <v>21</v>
      </c>
      <c r="R30" s="65">
        <f t="shared" ref="R30:R39" si="10">R10/Q30</f>
        <v>0.52380952380952384</v>
      </c>
      <c r="S30" s="69">
        <f>S10/$Q30</f>
        <v>0.47619047619047616</v>
      </c>
      <c r="T30" s="72">
        <f>T10/$Q30</f>
        <v>0.52380952380952384</v>
      </c>
      <c r="U30" s="70">
        <v>0</v>
      </c>
      <c r="V30" s="71">
        <v>0</v>
      </c>
      <c r="W30" s="43"/>
      <c r="X30" s="44">
        <v>21</v>
      </c>
      <c r="Y30" s="65">
        <f t="shared" ref="Y30:Y39" si="11">Y10/X30</f>
        <v>0.52380952380952384</v>
      </c>
      <c r="Z30" s="69">
        <f>Z10/$X30</f>
        <v>0.52380952380952384</v>
      </c>
      <c r="AA30" s="72">
        <f>AA10/$X30</f>
        <v>0.52380952380952384</v>
      </c>
      <c r="AB30" s="70">
        <v>0</v>
      </c>
      <c r="AC30" s="71">
        <v>0</v>
      </c>
      <c r="AD30" s="43"/>
      <c r="AE30" s="44">
        <v>21</v>
      </c>
      <c r="AF30" s="65">
        <f t="shared" ref="AF30:AF39" si="12">AF10/AE30</f>
        <v>0.52380952380952384</v>
      </c>
      <c r="AG30" s="69">
        <f>AG10/$AE30</f>
        <v>0.52380952380952384</v>
      </c>
      <c r="AH30" s="72">
        <f>AH10/$AE30</f>
        <v>0.52380952380952384</v>
      </c>
      <c r="AI30" s="70">
        <v>0</v>
      </c>
      <c r="AJ30" s="71">
        <v>0</v>
      </c>
      <c r="AK30" s="43"/>
      <c r="AL30" s="44">
        <v>21</v>
      </c>
      <c r="AM30" s="65">
        <f t="shared" ref="AM30:AM39" si="13">AM10/AL30</f>
        <v>0.52380952380952384</v>
      </c>
      <c r="AN30" s="69">
        <f>AN10/$AE30</f>
        <v>0.52380952380952384</v>
      </c>
      <c r="AO30" s="72">
        <f>AO10/$AE30</f>
        <v>0.52380952380952384</v>
      </c>
      <c r="AP30" s="70">
        <v>0</v>
      </c>
      <c r="AQ30" s="71">
        <v>0</v>
      </c>
      <c r="AR30" s="43"/>
      <c r="AS30" s="44">
        <v>21</v>
      </c>
      <c r="AT30" s="65">
        <f t="shared" ref="AT30:AT39" si="14">AT10/AS30</f>
        <v>0.52380952380952384</v>
      </c>
      <c r="AU30" s="69">
        <f>AU10/$AE30</f>
        <v>0.52380952380952384</v>
      </c>
      <c r="AV30" s="72">
        <f>AV10/$AE30</f>
        <v>0.52380952380952384</v>
      </c>
      <c r="AW30" s="70">
        <v>0</v>
      </c>
      <c r="AX30" s="71">
        <v>0</v>
      </c>
      <c r="AY30" s="43"/>
      <c r="AZ30" s="91"/>
    </row>
    <row r="31" spans="2:52" outlineLevel="1" x14ac:dyDescent="0.3">
      <c r="B31" s="38" t="s">
        <v>7</v>
      </c>
      <c r="C31" s="39">
        <v>22</v>
      </c>
      <c r="D31" s="65">
        <f t="shared" si="8"/>
        <v>1</v>
      </c>
      <c r="E31" s="73">
        <v>0</v>
      </c>
      <c r="F31" s="72">
        <f>F11/$C31</f>
        <v>1</v>
      </c>
      <c r="G31" s="70">
        <v>0</v>
      </c>
      <c r="H31" s="71">
        <v>0</v>
      </c>
      <c r="I31" s="43"/>
      <c r="J31" s="44">
        <v>23</v>
      </c>
      <c r="K31" s="65">
        <f t="shared" si="9"/>
        <v>1</v>
      </c>
      <c r="L31" s="73">
        <v>0</v>
      </c>
      <c r="M31" s="72">
        <f>M11/$J31</f>
        <v>1</v>
      </c>
      <c r="N31" s="70">
        <v>0</v>
      </c>
      <c r="O31" s="71">
        <v>0</v>
      </c>
      <c r="P31" s="43"/>
      <c r="Q31" s="44">
        <v>23</v>
      </c>
      <c r="R31" s="65">
        <f t="shared" si="10"/>
        <v>1</v>
      </c>
      <c r="S31" s="73">
        <v>0</v>
      </c>
      <c r="T31" s="72">
        <f>T11/$Q31</f>
        <v>1</v>
      </c>
      <c r="U31" s="70">
        <v>0</v>
      </c>
      <c r="V31" s="71">
        <v>0</v>
      </c>
      <c r="W31" s="43"/>
      <c r="X31" s="44">
        <v>23</v>
      </c>
      <c r="Y31" s="65">
        <f t="shared" si="11"/>
        <v>0.95652173913043481</v>
      </c>
      <c r="Z31" s="73">
        <v>0</v>
      </c>
      <c r="AA31" s="72">
        <f>AA11/$X31</f>
        <v>0.95652173913043481</v>
      </c>
      <c r="AB31" s="70">
        <v>0</v>
      </c>
      <c r="AC31" s="71">
        <v>0</v>
      </c>
      <c r="AD31" s="43"/>
      <c r="AE31" s="44">
        <v>23</v>
      </c>
      <c r="AF31" s="65">
        <f t="shared" si="12"/>
        <v>0.91304347826086951</v>
      </c>
      <c r="AG31" s="73">
        <v>0</v>
      </c>
      <c r="AH31" s="72">
        <f>AH11/$AE31</f>
        <v>0.95652173913043481</v>
      </c>
      <c r="AI31" s="70">
        <v>0</v>
      </c>
      <c r="AJ31" s="71">
        <v>0</v>
      </c>
      <c r="AK31" s="43"/>
      <c r="AL31" s="44">
        <v>23</v>
      </c>
      <c r="AM31" s="65">
        <f t="shared" si="13"/>
        <v>0.91304347826086951</v>
      </c>
      <c r="AN31" s="73">
        <v>0</v>
      </c>
      <c r="AO31" s="72">
        <f>AO11/$AE31</f>
        <v>0.95652173913043481</v>
      </c>
      <c r="AP31" s="70">
        <v>0</v>
      </c>
      <c r="AQ31" s="71">
        <v>0</v>
      </c>
      <c r="AR31" s="43"/>
      <c r="AS31" s="44">
        <v>23</v>
      </c>
      <c r="AT31" s="65">
        <f t="shared" si="14"/>
        <v>0.91304347826086951</v>
      </c>
      <c r="AU31" s="73">
        <v>0</v>
      </c>
      <c r="AV31" s="72">
        <f>AV11/$AE31</f>
        <v>0.95652173913043481</v>
      </c>
      <c r="AW31" s="70">
        <v>0</v>
      </c>
      <c r="AX31" s="71">
        <v>0</v>
      </c>
      <c r="AY31" s="43"/>
      <c r="AZ31" s="91"/>
    </row>
    <row r="32" spans="2:52" outlineLevel="1" x14ac:dyDescent="0.3">
      <c r="B32" s="38" t="s">
        <v>8</v>
      </c>
      <c r="C32" s="39">
        <v>22</v>
      </c>
      <c r="D32" s="65">
        <f t="shared" si="8"/>
        <v>1</v>
      </c>
      <c r="E32" s="73">
        <v>0</v>
      </c>
      <c r="F32" s="72">
        <f>F12/$C32</f>
        <v>1</v>
      </c>
      <c r="G32" s="70">
        <v>0</v>
      </c>
      <c r="H32" s="71">
        <v>0</v>
      </c>
      <c r="I32" s="43"/>
      <c r="J32" s="44">
        <v>22</v>
      </c>
      <c r="K32" s="65">
        <f t="shared" si="9"/>
        <v>1</v>
      </c>
      <c r="L32" s="73">
        <v>0</v>
      </c>
      <c r="M32" s="72">
        <f>M12/$J32</f>
        <v>1</v>
      </c>
      <c r="N32" s="70">
        <v>0</v>
      </c>
      <c r="O32" s="71">
        <v>0</v>
      </c>
      <c r="P32" s="43"/>
      <c r="Q32" s="44">
        <v>21</v>
      </c>
      <c r="R32" s="65">
        <f t="shared" si="10"/>
        <v>1</v>
      </c>
      <c r="S32" s="73">
        <v>0</v>
      </c>
      <c r="T32" s="72">
        <f>T12/$Q32</f>
        <v>1</v>
      </c>
      <c r="U32" s="70">
        <v>0</v>
      </c>
      <c r="V32" s="71">
        <v>0</v>
      </c>
      <c r="W32" s="43"/>
      <c r="X32" s="44">
        <v>21</v>
      </c>
      <c r="Y32" s="65">
        <f t="shared" si="11"/>
        <v>1</v>
      </c>
      <c r="Z32" s="73">
        <v>0</v>
      </c>
      <c r="AA32" s="72">
        <f>AA12/$X32</f>
        <v>1</v>
      </c>
      <c r="AB32" s="70">
        <v>0</v>
      </c>
      <c r="AC32" s="71">
        <v>0</v>
      </c>
      <c r="AD32" s="43"/>
      <c r="AE32" s="44">
        <v>21</v>
      </c>
      <c r="AF32" s="65">
        <f t="shared" si="12"/>
        <v>1.0476190476190477</v>
      </c>
      <c r="AG32" s="73">
        <v>0</v>
      </c>
      <c r="AH32" s="72">
        <f>AH12/$AE32</f>
        <v>1.0476190476190477</v>
      </c>
      <c r="AI32" s="70">
        <v>0</v>
      </c>
      <c r="AJ32" s="71">
        <v>0</v>
      </c>
      <c r="AK32" s="43"/>
      <c r="AL32" s="44">
        <v>21</v>
      </c>
      <c r="AM32" s="65">
        <f t="shared" si="13"/>
        <v>1.0476190476190477</v>
      </c>
      <c r="AN32" s="73">
        <v>0</v>
      </c>
      <c r="AO32" s="72">
        <f>AO12/$AE32</f>
        <v>1.0476190476190477</v>
      </c>
      <c r="AP32" s="70">
        <v>0</v>
      </c>
      <c r="AQ32" s="71">
        <v>0</v>
      </c>
      <c r="AR32" s="43"/>
      <c r="AS32" s="44">
        <v>21</v>
      </c>
      <c r="AT32" s="65">
        <f t="shared" si="14"/>
        <v>1.0476190476190477</v>
      </c>
      <c r="AU32" s="73">
        <v>0</v>
      </c>
      <c r="AV32" s="72">
        <f>AV12/$AE32</f>
        <v>1.0476190476190477</v>
      </c>
      <c r="AW32" s="70">
        <v>0</v>
      </c>
      <c r="AX32" s="71">
        <v>0</v>
      </c>
      <c r="AY32" s="43"/>
      <c r="AZ32" s="91"/>
    </row>
    <row r="33" spans="2:52" outlineLevel="1" x14ac:dyDescent="0.3">
      <c r="B33" s="38" t="s">
        <v>9</v>
      </c>
      <c r="C33" s="39">
        <v>21</v>
      </c>
      <c r="D33" s="65">
        <f t="shared" si="8"/>
        <v>1</v>
      </c>
      <c r="E33" s="73">
        <v>0</v>
      </c>
      <c r="F33" s="72">
        <f>F13/$C33</f>
        <v>0.52380952380952384</v>
      </c>
      <c r="G33" s="72">
        <f>G13/$C33</f>
        <v>0.47619047619047616</v>
      </c>
      <c r="H33" s="71">
        <v>0</v>
      </c>
      <c r="I33" s="43"/>
      <c r="J33" s="44">
        <v>21</v>
      </c>
      <c r="K33" s="65">
        <f t="shared" si="9"/>
        <v>1</v>
      </c>
      <c r="L33" s="73">
        <v>0</v>
      </c>
      <c r="M33" s="72">
        <f>M13/$J33</f>
        <v>0.47619047619047616</v>
      </c>
      <c r="N33" s="72">
        <f>N13/$J33</f>
        <v>0.52380952380952384</v>
      </c>
      <c r="O33" s="71">
        <v>0</v>
      </c>
      <c r="P33" s="43"/>
      <c r="Q33" s="44">
        <v>22</v>
      </c>
      <c r="R33" s="65">
        <f t="shared" si="10"/>
        <v>1</v>
      </c>
      <c r="S33" s="73">
        <v>0</v>
      </c>
      <c r="T33" s="72">
        <f>T13/$Q33</f>
        <v>0.45454545454545453</v>
      </c>
      <c r="U33" s="72">
        <f>U13/$Q33</f>
        <v>0.54545454545454541</v>
      </c>
      <c r="V33" s="71">
        <v>0</v>
      </c>
      <c r="W33" s="43"/>
      <c r="X33" s="44">
        <v>22</v>
      </c>
      <c r="Y33" s="65">
        <f t="shared" si="11"/>
        <v>1.0454545454545454</v>
      </c>
      <c r="Z33" s="73">
        <v>0</v>
      </c>
      <c r="AA33" s="72">
        <f>AA13/$X33</f>
        <v>0.5</v>
      </c>
      <c r="AB33" s="72">
        <f>AB13/$X33</f>
        <v>0.54545454545454541</v>
      </c>
      <c r="AC33" s="71">
        <v>0</v>
      </c>
      <c r="AD33" s="43"/>
      <c r="AE33" s="44">
        <v>22</v>
      </c>
      <c r="AF33" s="65">
        <f t="shared" si="12"/>
        <v>1.0454545454545454</v>
      </c>
      <c r="AG33" s="73">
        <v>0</v>
      </c>
      <c r="AH33" s="72">
        <f>AH13/$AE33</f>
        <v>0.5</v>
      </c>
      <c r="AI33" s="72">
        <f>AI13/$AE33</f>
        <v>0.54545454545454541</v>
      </c>
      <c r="AJ33" s="71">
        <v>0</v>
      </c>
      <c r="AK33" s="43"/>
      <c r="AL33" s="44">
        <v>22</v>
      </c>
      <c r="AM33" s="65">
        <f t="shared" si="13"/>
        <v>1</v>
      </c>
      <c r="AN33" s="73">
        <v>0</v>
      </c>
      <c r="AO33" s="72">
        <f>AO13/$AE33</f>
        <v>0.5</v>
      </c>
      <c r="AP33" s="72">
        <f>AP13/$AE33</f>
        <v>0.5</v>
      </c>
      <c r="AQ33" s="71">
        <v>0</v>
      </c>
      <c r="AR33" s="43"/>
      <c r="AS33" s="44">
        <v>22</v>
      </c>
      <c r="AT33" s="65">
        <f t="shared" si="14"/>
        <v>1</v>
      </c>
      <c r="AU33" s="73">
        <v>0</v>
      </c>
      <c r="AV33" s="72">
        <f>AV13/$AE33</f>
        <v>0.5</v>
      </c>
      <c r="AW33" s="72">
        <f>AW13/$AE33</f>
        <v>0.5</v>
      </c>
      <c r="AX33" s="71">
        <v>0</v>
      </c>
      <c r="AY33" s="43"/>
      <c r="AZ33" s="91"/>
    </row>
    <row r="34" spans="2:52" outlineLevel="1" x14ac:dyDescent="0.3">
      <c r="B34" s="38" t="s">
        <v>10</v>
      </c>
      <c r="C34" s="39">
        <v>23</v>
      </c>
      <c r="D34" s="65">
        <f t="shared" si="8"/>
        <v>1</v>
      </c>
      <c r="E34" s="73">
        <v>0</v>
      </c>
      <c r="F34" s="70">
        <v>0</v>
      </c>
      <c r="G34" s="72">
        <f>G14/$C34</f>
        <v>1</v>
      </c>
      <c r="H34" s="71">
        <v>0</v>
      </c>
      <c r="I34" s="43"/>
      <c r="J34" s="44">
        <v>23</v>
      </c>
      <c r="K34" s="65">
        <f t="shared" si="9"/>
        <v>1</v>
      </c>
      <c r="L34" s="73">
        <v>0</v>
      </c>
      <c r="M34" s="70">
        <v>0</v>
      </c>
      <c r="N34" s="72">
        <f>N14/$J34</f>
        <v>1</v>
      </c>
      <c r="O34" s="71">
        <v>0</v>
      </c>
      <c r="P34" s="43"/>
      <c r="Q34" s="44">
        <v>23</v>
      </c>
      <c r="R34" s="65">
        <f t="shared" si="10"/>
        <v>1</v>
      </c>
      <c r="S34" s="73">
        <v>0</v>
      </c>
      <c r="T34" s="70">
        <v>0</v>
      </c>
      <c r="U34" s="72">
        <f>U14/$Q34</f>
        <v>1</v>
      </c>
      <c r="V34" s="71">
        <v>0</v>
      </c>
      <c r="W34" s="43"/>
      <c r="X34" s="44">
        <v>23</v>
      </c>
      <c r="Y34" s="65">
        <f t="shared" si="11"/>
        <v>0.91304347826086951</v>
      </c>
      <c r="Z34" s="73">
        <v>0</v>
      </c>
      <c r="AA34" s="70">
        <v>0</v>
      </c>
      <c r="AB34" s="72">
        <f>AB14/$X34</f>
        <v>0.91304347826086951</v>
      </c>
      <c r="AC34" s="71">
        <v>0</v>
      </c>
      <c r="AD34" s="43"/>
      <c r="AE34" s="44">
        <v>23</v>
      </c>
      <c r="AF34" s="65">
        <f t="shared" si="12"/>
        <v>0.91304347826086951</v>
      </c>
      <c r="AG34" s="73">
        <v>0</v>
      </c>
      <c r="AH34" s="70">
        <v>0</v>
      </c>
      <c r="AI34" s="72">
        <f>AI14/$AE34</f>
        <v>0.91304347826086951</v>
      </c>
      <c r="AJ34" s="71">
        <v>0</v>
      </c>
      <c r="AK34" s="43"/>
      <c r="AL34" s="44">
        <v>23</v>
      </c>
      <c r="AM34" s="65">
        <f t="shared" si="13"/>
        <v>0.95652173913043481</v>
      </c>
      <c r="AN34" s="73">
        <v>0</v>
      </c>
      <c r="AO34" s="70">
        <v>0</v>
      </c>
      <c r="AP34" s="72">
        <f>AP14/$AE34</f>
        <v>0.95652173913043481</v>
      </c>
      <c r="AQ34" s="71">
        <v>0</v>
      </c>
      <c r="AR34" s="43"/>
      <c r="AS34" s="44">
        <v>23</v>
      </c>
      <c r="AT34" s="65">
        <f t="shared" si="14"/>
        <v>0.95652173913043481</v>
      </c>
      <c r="AU34" s="73">
        <v>0</v>
      </c>
      <c r="AV34" s="70">
        <v>0</v>
      </c>
      <c r="AW34" s="72">
        <f>AW14/$AE34</f>
        <v>0.95652173913043481</v>
      </c>
      <c r="AX34" s="71">
        <v>0</v>
      </c>
      <c r="AY34" s="43"/>
    </row>
    <row r="35" spans="2:52" outlineLevel="1" x14ac:dyDescent="0.3">
      <c r="B35" s="38" t="s">
        <v>11</v>
      </c>
      <c r="C35" s="39">
        <v>20</v>
      </c>
      <c r="D35" s="65">
        <f t="shared" si="8"/>
        <v>1</v>
      </c>
      <c r="E35" s="73">
        <v>0</v>
      </c>
      <c r="F35" s="70">
        <v>0</v>
      </c>
      <c r="G35" s="72">
        <f>G15/$C35</f>
        <v>1</v>
      </c>
      <c r="H35" s="71">
        <v>0</v>
      </c>
      <c r="I35" s="43"/>
      <c r="J35" s="44">
        <v>20</v>
      </c>
      <c r="K35" s="65">
        <f t="shared" si="9"/>
        <v>1</v>
      </c>
      <c r="L35" s="73">
        <v>0</v>
      </c>
      <c r="M35" s="70">
        <v>0</v>
      </c>
      <c r="N35" s="72">
        <f>N15/$J35</f>
        <v>1</v>
      </c>
      <c r="O35" s="71">
        <v>0</v>
      </c>
      <c r="P35" s="43"/>
      <c r="Q35" s="44">
        <v>20</v>
      </c>
      <c r="R35" s="65">
        <f t="shared" si="10"/>
        <v>1</v>
      </c>
      <c r="S35" s="73">
        <v>0</v>
      </c>
      <c r="T35" s="70">
        <v>0</v>
      </c>
      <c r="U35" s="72">
        <f>U15/$Q35</f>
        <v>1</v>
      </c>
      <c r="V35" s="71">
        <v>0</v>
      </c>
      <c r="W35" s="43"/>
      <c r="X35" s="44">
        <v>20</v>
      </c>
      <c r="Y35" s="65">
        <f t="shared" si="11"/>
        <v>1</v>
      </c>
      <c r="Z35" s="73">
        <v>0</v>
      </c>
      <c r="AA35" s="70">
        <v>0</v>
      </c>
      <c r="AB35" s="72">
        <f>AB15/$X35</f>
        <v>1</v>
      </c>
      <c r="AC35" s="71">
        <v>0</v>
      </c>
      <c r="AD35" s="43"/>
      <c r="AE35" s="44">
        <v>20</v>
      </c>
      <c r="AF35" s="65">
        <f t="shared" si="12"/>
        <v>1</v>
      </c>
      <c r="AG35" s="73">
        <v>0</v>
      </c>
      <c r="AH35" s="70">
        <v>0</v>
      </c>
      <c r="AI35" s="72">
        <f>AI15/$AE35</f>
        <v>1</v>
      </c>
      <c r="AJ35" s="71">
        <v>0</v>
      </c>
      <c r="AK35" s="43"/>
      <c r="AL35" s="44">
        <v>20</v>
      </c>
      <c r="AM35" s="65">
        <f t="shared" si="13"/>
        <v>1</v>
      </c>
      <c r="AN35" s="73">
        <v>0</v>
      </c>
      <c r="AO35" s="70">
        <v>0</v>
      </c>
      <c r="AP35" s="72">
        <f>AP15/$AE35</f>
        <v>1</v>
      </c>
      <c r="AQ35" s="71">
        <v>0</v>
      </c>
      <c r="AR35" s="43"/>
      <c r="AS35" s="44">
        <v>20</v>
      </c>
      <c r="AT35" s="65">
        <f t="shared" si="14"/>
        <v>1</v>
      </c>
      <c r="AU35" s="73">
        <v>0</v>
      </c>
      <c r="AV35" s="70">
        <v>0</v>
      </c>
      <c r="AW35" s="72">
        <f>AW15/$AE35</f>
        <v>1</v>
      </c>
      <c r="AX35" s="71">
        <v>0</v>
      </c>
      <c r="AY35" s="43"/>
      <c r="AZ35" s="93"/>
    </row>
    <row r="36" spans="2:52" outlineLevel="1" x14ac:dyDescent="0.3">
      <c r="B36" s="38" t="s">
        <v>12</v>
      </c>
      <c r="C36" s="39">
        <v>22</v>
      </c>
      <c r="D36" s="65">
        <f t="shared" si="8"/>
        <v>1</v>
      </c>
      <c r="E36" s="73">
        <v>0</v>
      </c>
      <c r="F36" s="70">
        <v>0</v>
      </c>
      <c r="G36" s="72">
        <f>G16/$C36</f>
        <v>0.54545454545454541</v>
      </c>
      <c r="H36" s="74">
        <f>H16/$C36</f>
        <v>0.45454545454545453</v>
      </c>
      <c r="I36" s="43"/>
      <c r="J36" s="44">
        <v>21</v>
      </c>
      <c r="K36" s="65">
        <f t="shared" si="9"/>
        <v>1</v>
      </c>
      <c r="L36" s="73">
        <v>0</v>
      </c>
      <c r="M36" s="70">
        <v>0</v>
      </c>
      <c r="N36" s="72">
        <f>N16/$J36</f>
        <v>0.52380952380952384</v>
      </c>
      <c r="O36" s="74">
        <f>O16/$J36</f>
        <v>0.47619047619047616</v>
      </c>
      <c r="P36" s="43"/>
      <c r="Q36" s="44">
        <v>22</v>
      </c>
      <c r="R36" s="65">
        <f t="shared" si="10"/>
        <v>1</v>
      </c>
      <c r="S36" s="73">
        <v>0</v>
      </c>
      <c r="T36" s="70">
        <v>0</v>
      </c>
      <c r="U36" s="72">
        <f>U16/$Q36</f>
        <v>0.45454545454545453</v>
      </c>
      <c r="V36" s="74">
        <f>V16/$Q36</f>
        <v>0.54545454545454541</v>
      </c>
      <c r="W36" s="43"/>
      <c r="X36" s="44">
        <v>22</v>
      </c>
      <c r="Y36" s="65">
        <f t="shared" si="11"/>
        <v>1.0454545454545454</v>
      </c>
      <c r="Z36" s="73">
        <v>0</v>
      </c>
      <c r="AA36" s="70">
        <v>0</v>
      </c>
      <c r="AB36" s="72">
        <f>AB16/$X36</f>
        <v>0.5</v>
      </c>
      <c r="AC36" s="74">
        <f>AC16/$X36</f>
        <v>0.54545454545454541</v>
      </c>
      <c r="AD36" s="43"/>
      <c r="AE36" s="44">
        <v>22</v>
      </c>
      <c r="AF36" s="65">
        <f t="shared" si="12"/>
        <v>1.0454545454545454</v>
      </c>
      <c r="AG36" s="73">
        <v>0</v>
      </c>
      <c r="AH36" s="70">
        <v>0</v>
      </c>
      <c r="AI36" s="72">
        <f>AI16/$AE36</f>
        <v>0.5</v>
      </c>
      <c r="AJ36" s="74">
        <f>AJ16/$AE36</f>
        <v>0.54545454545454541</v>
      </c>
      <c r="AK36" s="43"/>
      <c r="AL36" s="44">
        <v>22</v>
      </c>
      <c r="AM36" s="65">
        <f t="shared" si="13"/>
        <v>1.0454545454545454</v>
      </c>
      <c r="AN36" s="73">
        <v>0</v>
      </c>
      <c r="AO36" s="70">
        <v>0</v>
      </c>
      <c r="AP36" s="72">
        <f>AP16/$AE36</f>
        <v>0.5</v>
      </c>
      <c r="AQ36" s="74">
        <f>AQ16/$AE36</f>
        <v>0.54545454545454541</v>
      </c>
      <c r="AR36" s="43"/>
      <c r="AS36" s="44">
        <v>22</v>
      </c>
      <c r="AT36" s="65">
        <f t="shared" si="14"/>
        <v>1.0454545454545454</v>
      </c>
      <c r="AU36" s="73">
        <v>0</v>
      </c>
      <c r="AV36" s="70">
        <v>0</v>
      </c>
      <c r="AW36" s="72">
        <f>AW16/$AE36</f>
        <v>0.5</v>
      </c>
      <c r="AX36" s="74">
        <f>AX16/$AE36</f>
        <v>0.54545454545454541</v>
      </c>
      <c r="AY36" s="43"/>
      <c r="AZ36" s="93"/>
    </row>
    <row r="37" spans="2:52" outlineLevel="1" x14ac:dyDescent="0.3">
      <c r="B37" s="38" t="s">
        <v>13</v>
      </c>
      <c r="C37" s="39">
        <v>21</v>
      </c>
      <c r="D37" s="65">
        <f t="shared" si="8"/>
        <v>1</v>
      </c>
      <c r="E37" s="73">
        <v>0</v>
      </c>
      <c r="F37" s="70">
        <v>0</v>
      </c>
      <c r="G37" s="70">
        <v>0</v>
      </c>
      <c r="H37" s="74">
        <f>H17/$C37</f>
        <v>1</v>
      </c>
      <c r="I37" s="43"/>
      <c r="J37" s="44">
        <v>22</v>
      </c>
      <c r="K37" s="65">
        <f t="shared" si="9"/>
        <v>1</v>
      </c>
      <c r="L37" s="73">
        <v>0</v>
      </c>
      <c r="M37" s="70">
        <v>0</v>
      </c>
      <c r="N37" s="70">
        <v>0</v>
      </c>
      <c r="O37" s="74">
        <f>O17/$J37</f>
        <v>1</v>
      </c>
      <c r="P37" s="43"/>
      <c r="Q37" s="44">
        <v>22</v>
      </c>
      <c r="R37" s="65">
        <f t="shared" si="10"/>
        <v>1</v>
      </c>
      <c r="S37" s="73">
        <v>0</v>
      </c>
      <c r="T37" s="70">
        <v>0</v>
      </c>
      <c r="U37" s="70">
        <v>0</v>
      </c>
      <c r="V37" s="74">
        <f>V17/$Q37</f>
        <v>1</v>
      </c>
      <c r="W37" s="43"/>
      <c r="X37" s="44">
        <v>22</v>
      </c>
      <c r="Y37" s="65">
        <f t="shared" si="11"/>
        <v>1</v>
      </c>
      <c r="Z37" s="73">
        <v>0</v>
      </c>
      <c r="AA37" s="70">
        <v>0</v>
      </c>
      <c r="AB37" s="70">
        <v>0</v>
      </c>
      <c r="AC37" s="74">
        <f>AC17/$X37</f>
        <v>1</v>
      </c>
      <c r="AD37" s="43"/>
      <c r="AE37" s="44">
        <v>22</v>
      </c>
      <c r="AF37" s="65">
        <f t="shared" si="12"/>
        <v>0.95454545454545459</v>
      </c>
      <c r="AG37" s="73">
        <v>0</v>
      </c>
      <c r="AH37" s="70">
        <v>0</v>
      </c>
      <c r="AI37" s="70">
        <v>0</v>
      </c>
      <c r="AJ37" s="74">
        <f>AJ17/$AE37</f>
        <v>0.95454545454545459</v>
      </c>
      <c r="AK37" s="43"/>
      <c r="AL37" s="44">
        <v>22</v>
      </c>
      <c r="AM37" s="65">
        <f t="shared" si="13"/>
        <v>0.90909090909090906</v>
      </c>
      <c r="AN37" s="73">
        <v>0</v>
      </c>
      <c r="AO37" s="70">
        <v>0</v>
      </c>
      <c r="AP37" s="70">
        <v>0</v>
      </c>
      <c r="AQ37" s="74">
        <f>AQ17/$AE37</f>
        <v>0.90909090909090906</v>
      </c>
      <c r="AR37" s="43"/>
      <c r="AS37" s="44">
        <v>22</v>
      </c>
      <c r="AT37" s="65">
        <f t="shared" si="14"/>
        <v>0.90909090909090906</v>
      </c>
      <c r="AU37" s="73">
        <v>0</v>
      </c>
      <c r="AV37" s="70">
        <v>0</v>
      </c>
      <c r="AW37" s="70">
        <v>0</v>
      </c>
      <c r="AX37" s="74">
        <f>AX17/$AE37</f>
        <v>0.90909090909090906</v>
      </c>
      <c r="AY37" s="43"/>
    </row>
    <row r="38" spans="2:52" outlineLevel="1" x14ac:dyDescent="0.3">
      <c r="B38" s="38" t="s">
        <v>14</v>
      </c>
      <c r="C38" s="39">
        <v>23</v>
      </c>
      <c r="D38" s="65">
        <f t="shared" si="8"/>
        <v>1</v>
      </c>
      <c r="E38" s="73">
        <v>0</v>
      </c>
      <c r="F38" s="70">
        <v>0</v>
      </c>
      <c r="G38" s="70">
        <v>0</v>
      </c>
      <c r="H38" s="74">
        <f>H18/$C38</f>
        <v>1</v>
      </c>
      <c r="I38" s="43"/>
      <c r="J38" s="44">
        <v>23</v>
      </c>
      <c r="K38" s="65">
        <f t="shared" si="9"/>
        <v>1</v>
      </c>
      <c r="L38" s="73">
        <v>0</v>
      </c>
      <c r="M38" s="70">
        <v>0</v>
      </c>
      <c r="N38" s="70">
        <v>0</v>
      </c>
      <c r="O38" s="74">
        <f>O18/$J38</f>
        <v>1</v>
      </c>
      <c r="P38" s="43"/>
      <c r="Q38" s="44">
        <v>21</v>
      </c>
      <c r="R38" s="65">
        <f t="shared" si="10"/>
        <v>1</v>
      </c>
      <c r="S38" s="73">
        <v>0</v>
      </c>
      <c r="T38" s="70">
        <v>0</v>
      </c>
      <c r="U38" s="70">
        <v>0</v>
      </c>
      <c r="V38" s="74">
        <f>V18/$Q38</f>
        <v>1</v>
      </c>
      <c r="W38" s="43"/>
      <c r="X38" s="44">
        <v>21</v>
      </c>
      <c r="Y38" s="65">
        <f t="shared" si="11"/>
        <v>1</v>
      </c>
      <c r="Z38" s="73">
        <v>0</v>
      </c>
      <c r="AA38" s="70">
        <v>0</v>
      </c>
      <c r="AB38" s="70">
        <v>0</v>
      </c>
      <c r="AC38" s="74">
        <f>AC18/$X38</f>
        <v>1</v>
      </c>
      <c r="AD38" s="43"/>
      <c r="AE38" s="44">
        <v>21</v>
      </c>
      <c r="AF38" s="65">
        <f t="shared" si="12"/>
        <v>1.0476190476190477</v>
      </c>
      <c r="AG38" s="73">
        <v>0</v>
      </c>
      <c r="AH38" s="70">
        <v>0</v>
      </c>
      <c r="AI38" s="70">
        <v>0</v>
      </c>
      <c r="AJ38" s="74">
        <f>AJ18/$AE38</f>
        <v>1.0476190476190477</v>
      </c>
      <c r="AK38" s="43"/>
      <c r="AL38" s="44">
        <v>21</v>
      </c>
      <c r="AM38" s="65">
        <f t="shared" si="13"/>
        <v>1.0952380952380953</v>
      </c>
      <c r="AN38" s="73">
        <v>0</v>
      </c>
      <c r="AO38" s="70">
        <v>0</v>
      </c>
      <c r="AP38" s="70">
        <v>0</v>
      </c>
      <c r="AQ38" s="74">
        <f>AQ18/$AE38</f>
        <v>1.0952380952380953</v>
      </c>
      <c r="AR38" s="43"/>
      <c r="AS38" s="44">
        <v>21</v>
      </c>
      <c r="AT38" s="65">
        <f t="shared" si="14"/>
        <v>1.0952380952380953</v>
      </c>
      <c r="AU38" s="73">
        <v>0</v>
      </c>
      <c r="AV38" s="70">
        <v>0</v>
      </c>
      <c r="AW38" s="70">
        <v>0</v>
      </c>
      <c r="AX38" s="74">
        <f>AX18/$AE38</f>
        <v>1.0952380952380953</v>
      </c>
      <c r="AY38" s="43"/>
    </row>
    <row r="39" spans="2:52" ht="15" outlineLevel="1" thickBot="1" x14ac:dyDescent="0.35">
      <c r="B39" s="38" t="s">
        <v>15</v>
      </c>
      <c r="C39" s="53">
        <v>21</v>
      </c>
      <c r="D39" s="75">
        <f t="shared" si="8"/>
        <v>0.52380952380952384</v>
      </c>
      <c r="E39" s="76">
        <v>0</v>
      </c>
      <c r="F39" s="77">
        <v>0</v>
      </c>
      <c r="G39" s="77">
        <v>0</v>
      </c>
      <c r="H39" s="75">
        <f>H19/$C39</f>
        <v>0.52380952380952384</v>
      </c>
      <c r="I39" s="43"/>
      <c r="J39" s="57">
        <v>20</v>
      </c>
      <c r="K39" s="75">
        <f t="shared" si="9"/>
        <v>0.5</v>
      </c>
      <c r="L39" s="76">
        <v>0</v>
      </c>
      <c r="M39" s="77">
        <v>0</v>
      </c>
      <c r="N39" s="77">
        <v>0</v>
      </c>
      <c r="O39" s="75">
        <f>O19/$J39</f>
        <v>0.5</v>
      </c>
      <c r="P39" s="43"/>
      <c r="Q39" s="57">
        <v>22</v>
      </c>
      <c r="R39" s="75">
        <f t="shared" si="10"/>
        <v>0.5</v>
      </c>
      <c r="S39" s="76">
        <v>0</v>
      </c>
      <c r="T39" s="77">
        <v>0</v>
      </c>
      <c r="U39" s="77">
        <v>0</v>
      </c>
      <c r="V39" s="75">
        <f>V19/$Q39</f>
        <v>0.5</v>
      </c>
      <c r="W39" s="43"/>
      <c r="X39" s="57">
        <v>22</v>
      </c>
      <c r="Y39" s="75">
        <f t="shared" si="11"/>
        <v>0.5</v>
      </c>
      <c r="Z39" s="76">
        <v>0</v>
      </c>
      <c r="AA39" s="77">
        <v>0</v>
      </c>
      <c r="AB39" s="77">
        <v>0</v>
      </c>
      <c r="AC39" s="75">
        <f>AC19/$X39</f>
        <v>0.5</v>
      </c>
      <c r="AD39" s="43"/>
      <c r="AE39" s="57">
        <v>22</v>
      </c>
      <c r="AF39" s="75">
        <f t="shared" si="12"/>
        <v>0.5</v>
      </c>
      <c r="AG39" s="76">
        <v>0</v>
      </c>
      <c r="AH39" s="77">
        <v>0</v>
      </c>
      <c r="AI39" s="77">
        <v>0</v>
      </c>
      <c r="AJ39" s="75">
        <f>AJ19/$AE39</f>
        <v>0.5</v>
      </c>
      <c r="AK39" s="43"/>
      <c r="AL39" s="57">
        <v>22</v>
      </c>
      <c r="AM39" s="75">
        <f t="shared" si="13"/>
        <v>0.5</v>
      </c>
      <c r="AN39" s="76">
        <v>0</v>
      </c>
      <c r="AO39" s="77">
        <v>0</v>
      </c>
      <c r="AP39" s="77">
        <v>0</v>
      </c>
      <c r="AQ39" s="75">
        <f>AQ19/$AE39</f>
        <v>0.5</v>
      </c>
      <c r="AR39" s="43"/>
      <c r="AS39" s="57">
        <v>22</v>
      </c>
      <c r="AT39" s="75">
        <f t="shared" si="14"/>
        <v>0.5</v>
      </c>
      <c r="AU39" s="76">
        <v>0</v>
      </c>
      <c r="AV39" s="77">
        <v>0</v>
      </c>
      <c r="AW39" s="77">
        <v>0</v>
      </c>
      <c r="AX39" s="75">
        <f>AX19/$AE39</f>
        <v>0.5</v>
      </c>
      <c r="AY39" s="43"/>
    </row>
    <row r="40" spans="2:52" outlineLevel="1" x14ac:dyDescent="0.3">
      <c r="C40" s="39">
        <f>SUM(C28:C39)</f>
        <v>259</v>
      </c>
      <c r="D40" s="65">
        <f>SUM(D28:D39)/9</f>
        <v>1</v>
      </c>
      <c r="E40" s="78"/>
      <c r="F40" s="17">
        <f>SUM(F28:F39)/3</f>
        <v>1</v>
      </c>
      <c r="G40" s="17">
        <f>SUM(G28:G39)/3</f>
        <v>1.0072150072150072</v>
      </c>
      <c r="H40" s="17">
        <f>SUM(H28:H39)/3</f>
        <v>0.99278499278499277</v>
      </c>
      <c r="I40" s="39"/>
      <c r="J40" s="39">
        <f>SUM(J28:J39)</f>
        <v>260</v>
      </c>
      <c r="K40" s="65">
        <f>SUM(K28:K39)/9</f>
        <v>1</v>
      </c>
      <c r="L40" s="78"/>
      <c r="M40" s="17">
        <f>SUM(M28:M39)/3</f>
        <v>0.99206349206349209</v>
      </c>
      <c r="N40" s="17">
        <f>SUM(N28:N39)/3</f>
        <v>1.0158730158730158</v>
      </c>
      <c r="O40" s="17">
        <f>SUM(O28:O39)/3</f>
        <v>0.99206349206349209</v>
      </c>
      <c r="P40" s="39"/>
      <c r="Q40" s="39">
        <f>SUM(Q28:Q39)</f>
        <v>262</v>
      </c>
      <c r="R40" s="65">
        <f>SUM(R28:R39)/9</f>
        <v>1.0026455026455026</v>
      </c>
      <c r="S40" s="17">
        <f>SUM(S28:S39)/3</f>
        <v>0.82539682539682546</v>
      </c>
      <c r="T40" s="17">
        <f>SUM(T28:T39)/3</f>
        <v>0.99278499278499277</v>
      </c>
      <c r="U40" s="17">
        <f>SUM(U28:U39)/3</f>
        <v>1</v>
      </c>
      <c r="V40" s="17">
        <f>SUM(V28:V39)/3</f>
        <v>1.0151515151515151</v>
      </c>
      <c r="W40" s="39"/>
      <c r="X40" s="39">
        <f>SUM(X28:X39)</f>
        <v>262</v>
      </c>
      <c r="Y40" s="65">
        <f>SUM(Y28:Y39)/9</f>
        <v>0.99825375912332426</v>
      </c>
      <c r="Z40" s="78"/>
      <c r="AA40" s="17">
        <f>SUM(AA28:AA39)/3</f>
        <v>0.99344375431331955</v>
      </c>
      <c r="AB40" s="17">
        <f>SUM(AB28:AB39)/3</f>
        <v>0.98616600790513831</v>
      </c>
      <c r="AC40" s="17">
        <f>SUM(AC28:AC39)/3</f>
        <v>1.0151515151515151</v>
      </c>
      <c r="AD40" s="39"/>
      <c r="AE40" s="39">
        <f>SUM(AE28:AE39)</f>
        <v>262</v>
      </c>
      <c r="AF40" s="65">
        <f>SUM(AF28:AF39)/9</f>
        <v>0.99895434678043371</v>
      </c>
      <c r="AG40" s="78"/>
      <c r="AH40" s="17">
        <f>SUM(AH28:AH39)/3</f>
        <v>1.0093167701863355</v>
      </c>
      <c r="AI40" s="17">
        <f>SUM(AI28:AI39)/3</f>
        <v>0.98616600790513831</v>
      </c>
      <c r="AJ40" s="17">
        <f>SUM(AJ28:AJ39)/3</f>
        <v>1.0158730158730158</v>
      </c>
      <c r="AK40" s="39"/>
      <c r="AL40" s="39">
        <f>SUM(AL28:AL39)</f>
        <v>262</v>
      </c>
      <c r="AM40" s="65">
        <f>SUM(AM28:AM39)/9</f>
        <v>0.99897525984482505</v>
      </c>
      <c r="AN40" s="78"/>
      <c r="AO40" s="17">
        <f>SUM(AO28:AO39)/3</f>
        <v>1.0093167701863355</v>
      </c>
      <c r="AP40" s="17">
        <f>SUM(AP28:AP39)/3</f>
        <v>0.98550724637681153</v>
      </c>
      <c r="AQ40" s="17">
        <f>SUM(AQ28:AQ39)/3</f>
        <v>1.0165945165945167</v>
      </c>
      <c r="AR40" s="39"/>
      <c r="AS40" s="39">
        <f>SUM(AS28:AS39)</f>
        <v>262</v>
      </c>
      <c r="AT40" s="65">
        <f>SUM(AT28:AT39)/9</f>
        <v>0.99897525984482505</v>
      </c>
      <c r="AU40" s="78"/>
      <c r="AV40" s="17">
        <f>SUM(AV28:AV39)/3</f>
        <v>1.0093167701863355</v>
      </c>
      <c r="AW40" s="17">
        <f>SUM(AW28:AW39)/3</f>
        <v>0.98550724637681153</v>
      </c>
      <c r="AX40" s="17">
        <f>SUM(AX28:AX39)/3</f>
        <v>1.0165945165945167</v>
      </c>
      <c r="AY40" s="39"/>
    </row>
    <row r="41" spans="2:52" x14ac:dyDescent="0.3">
      <c r="C41" s="60"/>
      <c r="D41" s="60"/>
      <c r="F41" s="61"/>
      <c r="G41" s="61"/>
      <c r="H41" s="61"/>
      <c r="J41" s="60"/>
      <c r="K41" s="60"/>
      <c r="M41" s="61"/>
      <c r="N41" s="61"/>
      <c r="O41" s="61"/>
      <c r="Q41" s="60"/>
      <c r="R41" s="60"/>
      <c r="T41" s="61"/>
      <c r="U41" s="61"/>
      <c r="V41" s="61"/>
      <c r="X41" s="60"/>
      <c r="Y41" s="60"/>
      <c r="AA41" s="61"/>
      <c r="AB41" s="61"/>
      <c r="AC41" s="61"/>
      <c r="AE41" s="60"/>
      <c r="AF41" s="60"/>
      <c r="AH41" s="61"/>
      <c r="AI41" s="61"/>
      <c r="AJ41" s="61"/>
      <c r="AL41" s="60"/>
      <c r="AM41" s="60"/>
      <c r="AO41" s="61"/>
      <c r="AP41" s="61"/>
      <c r="AQ41" s="61"/>
      <c r="AS41" s="60"/>
      <c r="AT41" s="60"/>
      <c r="AV41" s="61"/>
      <c r="AW41" s="61"/>
      <c r="AX41" s="61"/>
    </row>
    <row r="42" spans="2:52" x14ac:dyDescent="0.3">
      <c r="F42" s="33"/>
      <c r="G42" s="33"/>
      <c r="H42" s="33"/>
    </row>
    <row r="43" spans="2:52" x14ac:dyDescent="0.3">
      <c r="M43" s="34"/>
      <c r="N43" s="34"/>
      <c r="O43" s="34"/>
    </row>
  </sheetData>
  <mergeCells count="70">
    <mergeCell ref="J1:O1"/>
    <mergeCell ref="Q1:V1"/>
    <mergeCell ref="P1:P6"/>
    <mergeCell ref="W1:W6"/>
    <mergeCell ref="C1:H1"/>
    <mergeCell ref="I1:I6"/>
    <mergeCell ref="X1:AC1"/>
    <mergeCell ref="AD1:AD6"/>
    <mergeCell ref="AE1:AJ1"/>
    <mergeCell ref="AK1:AK6"/>
    <mergeCell ref="AL1:AQ1"/>
    <mergeCell ref="AF5:AF6"/>
    <mergeCell ref="AG5:AJ5"/>
    <mergeCell ref="AL5:AL6"/>
    <mergeCell ref="AM5:AM6"/>
    <mergeCell ref="AN5:AQ5"/>
    <mergeCell ref="AR1:AR6"/>
    <mergeCell ref="AS1:AX1"/>
    <mergeCell ref="AY1:AY6"/>
    <mergeCell ref="C5:C6"/>
    <mergeCell ref="D5:D6"/>
    <mergeCell ref="E5:H5"/>
    <mergeCell ref="J5:J6"/>
    <mergeCell ref="K5:K6"/>
    <mergeCell ref="L5:O5"/>
    <mergeCell ref="Q5:Q6"/>
    <mergeCell ref="R5:R6"/>
    <mergeCell ref="S5:V5"/>
    <mergeCell ref="X5:X6"/>
    <mergeCell ref="Y5:Y6"/>
    <mergeCell ref="Z5:AC5"/>
    <mergeCell ref="AE5:AE6"/>
    <mergeCell ref="AS5:AS6"/>
    <mergeCell ref="AT5:AT6"/>
    <mergeCell ref="AU5:AX5"/>
    <mergeCell ref="C23:H23"/>
    <mergeCell ref="I23:I26"/>
    <mergeCell ref="J23:O23"/>
    <mergeCell ref="P23:P26"/>
    <mergeCell ref="Q23:V23"/>
    <mergeCell ref="W23:W26"/>
    <mergeCell ref="X23:AC23"/>
    <mergeCell ref="AD23:AD26"/>
    <mergeCell ref="AE23:AJ23"/>
    <mergeCell ref="AK23:AK26"/>
    <mergeCell ref="AL23:AQ23"/>
    <mergeCell ref="AR23:AR26"/>
    <mergeCell ref="AS23:AX23"/>
    <mergeCell ref="AY23:AY26"/>
    <mergeCell ref="C25:C26"/>
    <mergeCell ref="D25:D26"/>
    <mergeCell ref="E25:H25"/>
    <mergeCell ref="J25:J26"/>
    <mergeCell ref="K25:K26"/>
    <mergeCell ref="L25:O25"/>
    <mergeCell ref="Q25:Q26"/>
    <mergeCell ref="R25:R26"/>
    <mergeCell ref="S25:V25"/>
    <mergeCell ref="X25:X26"/>
    <mergeCell ref="Y25:Y26"/>
    <mergeCell ref="Z25:AC25"/>
    <mergeCell ref="AE25:AE26"/>
    <mergeCell ref="AF25:AF26"/>
    <mergeCell ref="AG25:AJ25"/>
    <mergeCell ref="AU25:AX25"/>
    <mergeCell ref="AL25:AL26"/>
    <mergeCell ref="AM25:AM26"/>
    <mergeCell ref="AN25:AQ25"/>
    <mergeCell ref="AS25:AS26"/>
    <mergeCell ref="AT25:AT26"/>
  </mergeCells>
  <conditionalFormatting sqref="AY8:AY9">
    <cfRule type="expression" dxfId="5" priority="6">
      <formula>AS8=AU8</formula>
    </cfRule>
  </conditionalFormatting>
  <conditionalFormatting sqref="AY10">
    <cfRule type="expression" dxfId="4" priority="5">
      <formula>AS10=AU10+AV10</formula>
    </cfRule>
  </conditionalFormatting>
  <conditionalFormatting sqref="AY7">
    <cfRule type="expression" dxfId="3" priority="4">
      <formula>AS7=AU7+AQ19</formula>
    </cfRule>
  </conditionalFormatting>
  <conditionalFormatting sqref="AR7">
    <cfRule type="expression" dxfId="2" priority="3">
      <formula>AL7=AN7+AJ19</formula>
    </cfRule>
  </conditionalFormatting>
  <conditionalFormatting sqref="AR8">
    <cfRule type="expression" dxfId="1" priority="2">
      <formula>AL8=AN8</formula>
    </cfRule>
  </conditionalFormatting>
  <conditionalFormatting sqref="AR9">
    <cfRule type="expression" dxfId="0" priority="1">
      <formula>AL9=AN9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FURLOUGH Working TAB</vt:lpstr>
      <vt:lpstr>FURLOUGH per JOBS</vt:lpstr>
      <vt:lpstr>Calendar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Southern Oregon University</dc:creator>
  <cp:lastModifiedBy>Desiree Young</cp:lastModifiedBy>
  <cp:lastPrinted>2019-11-08T19:21:17Z</cp:lastPrinted>
  <dcterms:created xsi:type="dcterms:W3CDTF">2016-07-05T18:11:06Z</dcterms:created>
  <dcterms:modified xsi:type="dcterms:W3CDTF">2020-11-17T19:59:26Z</dcterms:modified>
</cp:coreProperties>
</file>